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7950" activeTab="0"/>
  </bookViews>
  <sheets>
    <sheet name="is" sheetId="1" r:id="rId1"/>
    <sheet name="bs" sheetId="2" r:id="rId2"/>
    <sheet name="equity" sheetId="3" r:id="rId3"/>
    <sheet name="cf" sheetId="4" r:id="rId4"/>
    <sheet name="MASB" sheetId="5" r:id="rId5"/>
    <sheet name="BM" sheetId="6" r:id="rId6"/>
  </sheets>
  <externalReferences>
    <externalReference r:id="rId9"/>
    <externalReference r:id="rId10"/>
    <externalReference r:id="rId11"/>
  </externalReferences>
  <definedNames>
    <definedName name="a">'is'!$A$1</definedName>
    <definedName name="b">'is'!$A$2</definedName>
    <definedName name="csDesignMode">1</definedName>
    <definedName name="d">'is'!$A$3</definedName>
    <definedName name="e">'is'!$A$6</definedName>
    <definedName name="f">'is'!$A$7</definedName>
    <definedName name="h">'[2]BS06A'!$G$7</definedName>
    <definedName name="_xlnm.Print_Area" localSheetId="5">'BM'!$A$1:$K$192</definedName>
    <definedName name="_xlnm.Print_Area" localSheetId="1">'bs'!$A$1:$H$47</definedName>
    <definedName name="_xlnm.Print_Area" localSheetId="3">'cf'!$A$1:$J$61</definedName>
    <definedName name="_xlnm.Print_Area" localSheetId="2">'equity'!$A$1:$N$55</definedName>
    <definedName name="_xlnm.Print_Area" localSheetId="0">'is'!$A$1:$I$49</definedName>
    <definedName name="_xlnm.Print_Area" localSheetId="4">'MASB'!$A$1:$L$241</definedName>
    <definedName name="_xlnm.Print_Titles" localSheetId="5">'BM'!$1:$4</definedName>
    <definedName name="_xlnm.Print_Titles" localSheetId="4">'MASB'!$1:$4</definedName>
    <definedName name="Qtr1_pbt">#REF!</definedName>
    <definedName name="Qtr1_turnover">#REF!</definedName>
    <definedName name="Qtr2_pbt">#REF!</definedName>
    <definedName name="Qtr2_turnover">#REF!</definedName>
    <definedName name="Qtr3_pbt">#REF!</definedName>
    <definedName name="Qtr3_turnover">#REF!</definedName>
    <definedName name="Qtr4_pbt">#REF!</definedName>
    <definedName name="Qtr4_turnover">#REF!</definedName>
  </definedNames>
  <calcPr fullCalcOnLoad="1"/>
</workbook>
</file>

<file path=xl/sharedStrings.xml><?xml version="1.0" encoding="utf-8"?>
<sst xmlns="http://schemas.openxmlformats.org/spreadsheetml/2006/main" count="515" uniqueCount="375">
  <si>
    <t>KUMPULAN FIMA BERHAD</t>
  </si>
  <si>
    <t>KUMPULAN FIMA BERHAD (Company No.: 11817-V)</t>
  </si>
  <si>
    <t>By industry segments.</t>
  </si>
  <si>
    <t>Segments</t>
  </si>
  <si>
    <t>Revenue</t>
  </si>
  <si>
    <t>Profit/(Loss)</t>
  </si>
  <si>
    <t>Before tax</t>
  </si>
  <si>
    <t>Total Assets</t>
  </si>
  <si>
    <t>Employed</t>
  </si>
  <si>
    <t>RM'000</t>
  </si>
  <si>
    <t>Manufacturing</t>
  </si>
  <si>
    <t>Bulking</t>
  </si>
  <si>
    <t>Agrobased</t>
  </si>
  <si>
    <t>Others</t>
  </si>
  <si>
    <t>Group results</t>
  </si>
  <si>
    <t>(Company No.:11817-V)</t>
  </si>
  <si>
    <t>(Incorporated in Malaysia)</t>
  </si>
  <si>
    <t>Individual Quarter</t>
  </si>
  <si>
    <t>Current</t>
  </si>
  <si>
    <t>Preceding Year</t>
  </si>
  <si>
    <t>Year</t>
  </si>
  <si>
    <t>Corresponding</t>
  </si>
  <si>
    <t xml:space="preserve">Year </t>
  </si>
  <si>
    <t>Quarter</t>
  </si>
  <si>
    <t>Todate</t>
  </si>
  <si>
    <t>Period</t>
  </si>
  <si>
    <t>Taxation</t>
  </si>
  <si>
    <t>Basic (sen)</t>
  </si>
  <si>
    <t>As At</t>
  </si>
  <si>
    <t>31-03-2003</t>
  </si>
  <si>
    <t>(Unaudited)</t>
  </si>
  <si>
    <t>Property, plant and equipment</t>
  </si>
  <si>
    <t>Investment in associated companies</t>
  </si>
  <si>
    <t>Long term investments</t>
  </si>
  <si>
    <t>Plantation development expenditure</t>
  </si>
  <si>
    <t>Current Assets</t>
  </si>
  <si>
    <t>Inventories</t>
  </si>
  <si>
    <t>Trade &amp; other receivables</t>
  </si>
  <si>
    <t>Due from related companies</t>
  </si>
  <si>
    <t>Cash and deposits</t>
  </si>
  <si>
    <t>Current Liabilities</t>
  </si>
  <si>
    <t>Trade &amp; other payables</t>
  </si>
  <si>
    <t>Due to related companies</t>
  </si>
  <si>
    <t>Represented by:</t>
  </si>
  <si>
    <t>Share capital</t>
  </si>
  <si>
    <t>Reserves</t>
  </si>
  <si>
    <t>Shareholders' funds</t>
  </si>
  <si>
    <t>Minority interests</t>
  </si>
  <si>
    <t>Long term liabilities</t>
  </si>
  <si>
    <t>Long term borrowings</t>
  </si>
  <si>
    <t>Retirement benefits</t>
  </si>
  <si>
    <t>Deferred taxation</t>
  </si>
  <si>
    <t>Condensed Consolidated Income Statements</t>
  </si>
  <si>
    <t>Period ended</t>
  </si>
  <si>
    <t>Cash and bank balances</t>
  </si>
  <si>
    <t>Fixed deposit with financial institutions</t>
  </si>
  <si>
    <t>Condensed Consolidated Statements of Changes in Equity</t>
  </si>
  <si>
    <t>Non-distributable</t>
  </si>
  <si>
    <t>Share</t>
  </si>
  <si>
    <t>Revaluation</t>
  </si>
  <si>
    <t>Accumulated</t>
  </si>
  <si>
    <t>capital</t>
  </si>
  <si>
    <t>premium</t>
  </si>
  <si>
    <t>reserve</t>
  </si>
  <si>
    <t>losses</t>
  </si>
  <si>
    <t>Total</t>
  </si>
  <si>
    <t>Group</t>
  </si>
  <si>
    <t>Capital reserve</t>
  </si>
  <si>
    <t>Translation loss</t>
  </si>
  <si>
    <t>arising from</t>
  </si>
  <si>
    <t>Foreign</t>
  </si>
  <si>
    <t>bonus issue in</t>
  </si>
  <si>
    <t>exchange</t>
  </si>
  <si>
    <t>subsidiaries</t>
  </si>
  <si>
    <t>Approved and contracted for</t>
  </si>
  <si>
    <t>Approved but not contracted for</t>
  </si>
  <si>
    <t>Trading</t>
  </si>
  <si>
    <t>PART A-MASB</t>
  </si>
  <si>
    <t>Current year</t>
  </si>
  <si>
    <t>Income tax - current year</t>
  </si>
  <si>
    <t>Share of taxation of associated companies</t>
  </si>
  <si>
    <t>Consolidation adjustments</t>
  </si>
  <si>
    <t>Secured:</t>
  </si>
  <si>
    <t>Non-current</t>
  </si>
  <si>
    <t>to shareholders (RM'000)</t>
  </si>
  <si>
    <t>Number of ordinary shares</t>
  </si>
  <si>
    <t>in issue ('000)</t>
  </si>
  <si>
    <t>By order of the Board</t>
  </si>
  <si>
    <t>Kuala Lumpur</t>
  </si>
  <si>
    <t>At cost</t>
  </si>
  <si>
    <t>At net book value</t>
  </si>
  <si>
    <t>At market value</t>
  </si>
  <si>
    <t>Current Year</t>
  </si>
  <si>
    <t>To-date</t>
  </si>
  <si>
    <t>Capital work-in-progress</t>
  </si>
  <si>
    <t>Loss on disposal of associated company</t>
  </si>
  <si>
    <t>Effects arising from the deconsolidation</t>
  </si>
  <si>
    <t>Net goodwill on consolidation</t>
  </si>
  <si>
    <t>Earnings Per Share:</t>
  </si>
  <si>
    <t>Revaluation deficit</t>
  </si>
  <si>
    <t>pursuant to the disposal of subsidiaries</t>
  </si>
  <si>
    <t>Finance costs</t>
  </si>
  <si>
    <t>associated companies</t>
  </si>
  <si>
    <t>Minority interest</t>
  </si>
  <si>
    <t>Disposal of subsidiaries:</t>
  </si>
  <si>
    <t>2003/4</t>
  </si>
  <si>
    <t>2002/3</t>
  </si>
  <si>
    <t>Capital</t>
  </si>
  <si>
    <t>Statutory</t>
  </si>
  <si>
    <t>fund</t>
  </si>
  <si>
    <t>Net profit for the period</t>
  </si>
  <si>
    <t>Net Current Assets</t>
  </si>
  <si>
    <t>Except as disclosed otherwise, the figures have not been audited</t>
  </si>
  <si>
    <t>Net profit attributable</t>
  </si>
  <si>
    <t>Earnings per share (sen)</t>
  </si>
  <si>
    <t>Cumulative Quarter</t>
  </si>
  <si>
    <t>CASH AND CASH EQUIVALENTS AT BEGINNING OF</t>
  </si>
  <si>
    <t>Effects arising from deconsolidation:</t>
  </si>
  <si>
    <t>Fima Securities Holdings Sdn Bhd</t>
  </si>
  <si>
    <t>Fima RLA Sdn Bhd</t>
  </si>
  <si>
    <t>Fima Asset Management Sdn Bhd</t>
  </si>
  <si>
    <t>Plant and machinery</t>
  </si>
  <si>
    <t>- (refer to Note A12)</t>
  </si>
  <si>
    <t>Net Tangible Assets Per Share (RM)</t>
  </si>
  <si>
    <t>Disposal of stockbroking business</t>
  </si>
  <si>
    <t>Operating expenses</t>
  </si>
  <si>
    <t>Other operating income</t>
  </si>
  <si>
    <t>Impairment loss</t>
  </si>
  <si>
    <t>Share of profit of</t>
  </si>
  <si>
    <t>Profit from operations</t>
  </si>
  <si>
    <t>Profit before tax</t>
  </si>
  <si>
    <t>Profit after tax</t>
  </si>
  <si>
    <t>Overdraft &amp; short term borrowings</t>
  </si>
  <si>
    <t>CASH FLOWS FROM INVESTING ACTIVITIES</t>
  </si>
  <si>
    <t>CASH FLOWS FROM FINANCING ACTIVITIES</t>
  </si>
  <si>
    <t>Purchase of property, plant and equipment</t>
  </si>
  <si>
    <t>Proceeds from disposal of property, plant and equipment</t>
  </si>
  <si>
    <t>Interest received</t>
  </si>
  <si>
    <t>NET INCREASE/(DECREASE) IN CASH AND CASH EQUIVALENTS</t>
  </si>
  <si>
    <t>Kumpulan Fima Berhad</t>
  </si>
  <si>
    <t>Associated</t>
  </si>
  <si>
    <t>2004</t>
  </si>
  <si>
    <t>2003</t>
  </si>
  <si>
    <t>Operating profit before working capital changes</t>
  </si>
  <si>
    <t>Cash generated from operations</t>
  </si>
  <si>
    <t>Interest paid</t>
  </si>
  <si>
    <t>Net cash generated from/(used in) financing activities</t>
  </si>
  <si>
    <t>31-03-04</t>
  </si>
  <si>
    <t>31-03-03</t>
  </si>
  <si>
    <t>The interim financial statements should be read in conjunction with the audited financial statements for the year ended 31 March 2003.  These explanatory notes attached to the interim financial statements provide an explanation of events and transactions that are significant to an understanding of the changes in the financial position and performance of the Group since the financial year ended 31 March 2003.</t>
  </si>
  <si>
    <t>A1.</t>
  </si>
  <si>
    <t>Accounting policies</t>
  </si>
  <si>
    <t>A2.</t>
  </si>
  <si>
    <t>Qualification of financial statements</t>
  </si>
  <si>
    <t>A3.</t>
  </si>
  <si>
    <t>Seasonal and cyclical factors</t>
  </si>
  <si>
    <t>Results of the Group have not been affected by seasonal or cyclical factors, except for manufacturing segment.</t>
  </si>
  <si>
    <t>A4.</t>
  </si>
  <si>
    <t>Unusual items affecting the financial statements</t>
  </si>
  <si>
    <t>There were no unusual items affecting the financial statements of the Group at the date of this report, except as disclosed in the income statements and in Note A12.</t>
  </si>
  <si>
    <t>A5.</t>
  </si>
  <si>
    <t>Changes in estimates</t>
  </si>
  <si>
    <t>There were no changes in estimates of amount reported in prior interim periods of the current or previous financial year, which have a material effect in the current quarter.</t>
  </si>
  <si>
    <t>A6.</t>
  </si>
  <si>
    <t>Issuances, cancellation, repurchases, resale and repayment of debts and equity securities</t>
  </si>
  <si>
    <t>A7.</t>
  </si>
  <si>
    <t>Dividend paid</t>
  </si>
  <si>
    <t>A8.</t>
  </si>
  <si>
    <t>Segmental revenue and results for business segments</t>
  </si>
  <si>
    <t>A9.</t>
  </si>
  <si>
    <t>Valuation of property, plant and equipment</t>
  </si>
  <si>
    <t>The valuations of land and buildings have been brought forward without any amendments from the financial statements for the year ended 31 March 2003.</t>
  </si>
  <si>
    <t>A10.</t>
  </si>
  <si>
    <t>Subsequent material events</t>
  </si>
  <si>
    <t>A11.</t>
  </si>
  <si>
    <t>A12.</t>
  </si>
  <si>
    <t>Changes in the composition of the Group</t>
  </si>
  <si>
    <t>The Company entered into Sale and Purchase Agreements to dispose its entire holding in Fima Securities Holdings Sdn Bhd and FRLA to Rational Victory Sdn Bhd on 15 September 2003 and the disposal was completed on 30 September 2003.  The effects arising from the disposal is as follows:</t>
  </si>
  <si>
    <t>A13.</t>
  </si>
  <si>
    <t>Changes in contingent liabilities and assets</t>
  </si>
  <si>
    <t>There were no additional contingent liabilities for the quarter, except as disclosed in Note B11 below.</t>
  </si>
  <si>
    <t>A14.</t>
  </si>
  <si>
    <t>Significant acquisition of property, plant and equipment</t>
  </si>
  <si>
    <t>As at end of financial period to-date, the Group's significant acquisition of property, plant and equipment are as follows:</t>
  </si>
  <si>
    <t>A15.</t>
  </si>
  <si>
    <t>Capital commitments</t>
  </si>
  <si>
    <t>As at end of financial period to-date, the Group's capital commitments are as follows:</t>
  </si>
  <si>
    <t>A16.</t>
  </si>
  <si>
    <t>Related party transactions</t>
  </si>
  <si>
    <t>•   PART A - requirement of MASB 26</t>
  </si>
  <si>
    <t>B1.</t>
  </si>
  <si>
    <t>Review of performance</t>
  </si>
  <si>
    <t>B2.</t>
  </si>
  <si>
    <t>B3.</t>
  </si>
  <si>
    <t>Prospects</t>
  </si>
  <si>
    <t>B4.</t>
  </si>
  <si>
    <t>Explanatory notes on variances with profit forecasts or profit guarantee</t>
  </si>
  <si>
    <t>B5.</t>
  </si>
  <si>
    <t>Taxation for the period and year to-date comprises the following:</t>
  </si>
  <si>
    <t>B6.</t>
  </si>
  <si>
    <t>Profits/(losses) on sale of unquoted investments and/or properties</t>
  </si>
  <si>
    <t>The effective tax rate is lower than statutory rate as the effect arising from deconsolidation of Fima Securities Holdings Sdn Bhd, Fima RLA Sdn Bhd and Fima Asset Management Sdn Bhd as disclosed in note A12 is not subject to tax.</t>
  </si>
  <si>
    <t>There were no sale of unquoted investments and/or properties during the year other than disclosed in Note A12.</t>
  </si>
  <si>
    <t>B7.</t>
  </si>
  <si>
    <t>Purchase or disposal of quoted securities</t>
  </si>
  <si>
    <t>There were no purchase or disposal of quoted securities during the year.</t>
  </si>
  <si>
    <t>B8.</t>
  </si>
  <si>
    <t>Corporate proposals</t>
  </si>
  <si>
    <t>Investment in quoted shares as at to-date is as follows:</t>
  </si>
  <si>
    <t>There were no corporate proposal during the year.</t>
  </si>
  <si>
    <t>B9.</t>
  </si>
  <si>
    <t>Borrowings and debt securities</t>
  </si>
  <si>
    <t>B10.</t>
  </si>
  <si>
    <t>Off balance sheet financial instruments</t>
  </si>
  <si>
    <t>The Group is not party to any financial instruments which may have off balance sheet risk at the date of this report.</t>
  </si>
  <si>
    <t>Change in material litigations</t>
  </si>
  <si>
    <t>(a)</t>
  </si>
  <si>
    <t>In view of the uncertainty of recovering the amount awarded to the Plaintiffs, the amount of approximately RM1.18 million has not been recognised in the income statement of FCB Business Centre Sdn Bhd in the current financial year.</t>
  </si>
  <si>
    <t>(b)</t>
  </si>
  <si>
    <t>B12.</t>
  </si>
  <si>
    <t>Dividends</t>
  </si>
  <si>
    <t>The Directors of the Company do not recommend any payment of dividend for the current financial year.</t>
  </si>
  <si>
    <t>B13.</t>
  </si>
  <si>
    <t>Earnings per share</t>
  </si>
  <si>
    <t>The basic earnings per share are calculated as follows:</t>
  </si>
  <si>
    <t>Quarterly Announcement for the Quarter Ended 31 March 2004</t>
  </si>
  <si>
    <t>For the Fourth Quarter Ended 31 March 2004</t>
  </si>
  <si>
    <t>Condensed Consolidated Balance Sheet as at 31 March 2004</t>
  </si>
  <si>
    <t>for the Fourth Quarter Ended 31 March 2004</t>
  </si>
  <si>
    <t>Condensed Consolidated Cash Flow Statements for the Fourth Quarter Ended 31 March 2004</t>
  </si>
  <si>
    <t>•   PART B - requirement of Bursa Malaysia Listing Requirements</t>
  </si>
  <si>
    <t>PART B-BURSA MALAYSIA</t>
  </si>
  <si>
    <t>At 1-4-2002, as previously stated</t>
  </si>
  <si>
    <t>Prior year adjustment</t>
  </si>
  <si>
    <t>At 1-4-2002, restated</t>
  </si>
  <si>
    <t>Net loss not recognised in income statement</t>
  </si>
  <si>
    <t>Transfer to accumulated loss</t>
  </si>
  <si>
    <t>Bonus issue by a subsidiary</t>
  </si>
  <si>
    <t>Net gain/(loss) not recognised in income statement</t>
  </si>
  <si>
    <t>CASH FLOWS FROM OPERATING ACTIVITIES</t>
  </si>
  <si>
    <t>Profit before taxation</t>
  </si>
  <si>
    <t>Adjustment for:</t>
  </si>
  <si>
    <t>Increase in inventories</t>
  </si>
  <si>
    <t>(Increase)/decrease in receivables</t>
  </si>
  <si>
    <t>(Increase)/decrease in short term fund held in trust</t>
  </si>
  <si>
    <t>(Increase)/decrease in net amount due from related companies</t>
  </si>
  <si>
    <t>Increase in payables</t>
  </si>
  <si>
    <t>Taxation paid</t>
  </si>
  <si>
    <t>Net cash generated from operations</t>
  </si>
  <si>
    <t>Proceeds arising from the surrender of a subsidiary's dealer's licence</t>
  </si>
  <si>
    <t>Proceeds from disposal of an associated company</t>
  </si>
  <si>
    <t>Proceeds from disposal of investments</t>
  </si>
  <si>
    <t>Purchase additional shares in an associated company</t>
  </si>
  <si>
    <t>Redemption of preference shares of a subsidiary</t>
  </si>
  <si>
    <t>Net cash generated from investing activities</t>
  </si>
  <si>
    <t>Repayment of term loan</t>
  </si>
  <si>
    <t>Net repayment of short term financing</t>
  </si>
  <si>
    <t>Repayment of hire purchase and lease financing</t>
  </si>
  <si>
    <t>Dividends paid to minority shareholders of subsidiaries</t>
  </si>
  <si>
    <t>Increase in deposits under liens</t>
  </si>
  <si>
    <t>EFFECT OF EXCHANGE RATE CHANGES</t>
  </si>
  <si>
    <t>FINANCIAL YEAR</t>
  </si>
  <si>
    <t>CASH AND CASH EQUIVALENTS AT END OF FINANCIAL YEAR</t>
  </si>
  <si>
    <t>CASH AND CASH EQUIVALENTS COMPRISE:</t>
  </si>
  <si>
    <t>Secured and unsecured bank overdrafts</t>
  </si>
  <si>
    <t>Following the termination of the Tenancy Agreement by Malaysia Airports Holding Berhad ("MAHB") on 11 May 2000, Fima Corporation Berhad ("FCB") as the Principal Tenant issued a termination notice dated 15 May 2000 to all its respective sub-tenants at Airtel Complex.</t>
  </si>
  <si>
    <t>Pursuant the above, on 28 September 2001, FCB was served a Writ of Summons dated 9 August 2002 from a Tenant ("Plaintiff") claiming for compensation sum of RM2.12 million being their renovation costs and general damages.  The Board of FCB has sought the opinion from the solicitors who were of the opinion that there should be no compensation payable to the Plaintiff as the demised premise was acquired by a relevant authority which was provided in the Tenancy Agreement between FCB and the Plaintiff.</t>
  </si>
  <si>
    <t>The Plaintiff served its Application for Summons in Chambers on FCB on 15 December 2003.  Subsequently, FCB replied to the Plaintiff on 16 December 2003 expressly stipulating that the Rules of High Court requires the Plaintiff to file a Notice of Pre-Trial Case Management seeking the directions of the Judge as to the further conduct of the matter.  On 4 February 2004, the Plaintiff had withdrawn the Application for Summons in Chamber and the Court had directed the Plaintiff to file the necessary application in order to continue the proceeding.</t>
  </si>
  <si>
    <t>Exceptional items:</t>
  </si>
  <si>
    <t>At 1-4-2003, as previously stated</t>
  </si>
  <si>
    <t>At 1-4-2003, restated</t>
  </si>
  <si>
    <t>Deferred tax</t>
  </si>
  <si>
    <t>(c)</t>
  </si>
  <si>
    <t>Recognition of one-off exceptional items which are as follows:</t>
  </si>
  <si>
    <t>(i)</t>
  </si>
  <si>
    <t>favourable effects of RM106.13 million arising from deconsolidation of Fima Securities Holdings Sdn Bhd, Fima RLA Sdn Bhd and Fima Asset Management Sdn Bhd.</t>
  </si>
  <si>
    <t>(ii)</t>
  </si>
  <si>
    <t>Adjustment</t>
  </si>
  <si>
    <t>Purchase of treasury shares</t>
  </si>
  <si>
    <t>The interim financial statements are unaudited and have been prepared in accordance with the requirements of MASB 26: Interim Financial Reporting and paragraph 9.22 of the Listing Requirements of the Bursa Malaysia Securities Berhad.</t>
  </si>
  <si>
    <t>The same accounting policies and methods of computation are followed in the interim financial statements as compared with the financial statements for the year ended 31 March 2003, except for the adoption of MASB 25 to MASB 29, which became effective from 1 April 2003.  The adoption of MASB 27, MASB 28 and MASB 29 have not given rise to any adjustments to the opening balances of accumulated loss of the prior year and the current period or to changes in comparatives.  The changes and effects of adopting MASB 25 which resulted in prior year adjustments are as follows:</t>
  </si>
  <si>
    <t>Under MASB 25, deferred tax liabilities are recognised for all taxable temporary differences.  Previously, deferred tax liabilities were provided for on account of timing differences only to the extent that a tax liability was expected to materialise in the foreseeable future.  In addition, the Group and the Company have commenced recognition of deferred tax assets for all deductible temporary differences, when it is probable that sufficient taxable profit will be available against which the deductible temporary differences can be utilised.  Previously, deferred tax assets were not recognised unless there was reasonable expectation of their realisation.</t>
  </si>
  <si>
    <t>Prior year adjustments</t>
  </si>
  <si>
    <t>Change in accounting policies</t>
  </si>
  <si>
    <t>The changes in accounting policies have been applied retrospectively and comparatives have been restated.  The effects of changes in accounting policies are as follows:</t>
  </si>
  <si>
    <t>Effects on accumulated loss:</t>
  </si>
  <si>
    <t>At 1 April, as previously stated</t>
  </si>
  <si>
    <t>Effects adopting MASB 25</t>
  </si>
  <si>
    <t>At 1 April, as restated</t>
  </si>
  <si>
    <t>Effects on revaluation reserves:</t>
  </si>
  <si>
    <t>Adjustments</t>
  </si>
  <si>
    <t>Restated</t>
  </si>
  <si>
    <t>Previously</t>
  </si>
  <si>
    <t>stated</t>
  </si>
  <si>
    <t>Deferred tax assets</t>
  </si>
  <si>
    <t>Deferred tax liabilities</t>
  </si>
  <si>
    <t>KFB and its subsidiaries</t>
  </si>
  <si>
    <t>Transaction</t>
  </si>
  <si>
    <t>parties</t>
  </si>
  <si>
    <t>Relationship</t>
  </si>
  <si>
    <t>Nature of</t>
  </si>
  <si>
    <t>transactions</t>
  </si>
  <si>
    <t>As at period to-date, the Group's related party transactions are as follows:</t>
  </si>
  <si>
    <t>Nationwide Express</t>
  </si>
  <si>
    <t>Courier Services Bhd</t>
  </si>
  <si>
    <t>Common</t>
  </si>
  <si>
    <t>services</t>
  </si>
  <si>
    <t>Purchase of</t>
  </si>
  <si>
    <t>Europel Sales Sdn Bhd</t>
  </si>
  <si>
    <t>Fima-TLP Feedlot Sdn Bhd</t>
  </si>
  <si>
    <t>Lee Pineapple Co.</t>
  </si>
  <si>
    <t>Pte. Ltd</t>
  </si>
  <si>
    <t>of Fima-TLP</t>
  </si>
  <si>
    <t>Feedlot</t>
  </si>
  <si>
    <t>Sdn Bhd</t>
  </si>
  <si>
    <t>cattle feeds</t>
  </si>
  <si>
    <t>Fima Corporation</t>
  </si>
  <si>
    <t>Berhad</t>
  </si>
  <si>
    <t>Jerneh Insurance</t>
  </si>
  <si>
    <t>director</t>
  </si>
  <si>
    <t>Giesecke &amp; Devrient</t>
  </si>
  <si>
    <t>Malaysia Sdn Bhd</t>
  </si>
  <si>
    <t>The increase in profit of RM72.22 million recorded was mainly attributable to the following:</t>
  </si>
  <si>
    <t>Improved in profit from operation by RM9.45 million from RM22.79 to RM32.24 million, mainly from manufacturing division.</t>
  </si>
  <si>
    <t>Comparison with preceding quarter's results</t>
  </si>
  <si>
    <t>Group's profit before taxation of RM135.79 million recorded for the year ended 31 March 2004 was higher compared with profit before taxation of RM63.57 million registered in the preceding year ended 31 March 2003.</t>
  </si>
  <si>
    <t>Proceed from issuance of ordinary shares</t>
  </si>
  <si>
    <t>Acquisition of treasury shares</t>
  </si>
  <si>
    <t>Net dividend received</t>
  </si>
  <si>
    <t>Non-operating items</t>
  </si>
  <si>
    <t>Non-cash items</t>
  </si>
  <si>
    <t>Dated : 31 May 2004</t>
  </si>
  <si>
    <t>Pending material litigations since 31 March 2003.</t>
  </si>
  <si>
    <t>Management</t>
  </si>
  <si>
    <t>company and</t>
  </si>
  <si>
    <t>common</t>
  </si>
  <si>
    <t>directors</t>
  </si>
  <si>
    <t>Shareholder</t>
  </si>
  <si>
    <t>The financial statements of the Company was not subject to any audit qualification for the financial year ended 31 March 2003.</t>
  </si>
  <si>
    <t>There were no dividend paid during the year.</t>
  </si>
  <si>
    <t>There were no material events subsequent to the end of the current financial year.</t>
  </si>
  <si>
    <t>•</t>
  </si>
  <si>
    <t>made -</t>
  </si>
  <si>
    <t>repair and</t>
  </si>
  <si>
    <t>insurance</t>
  </si>
  <si>
    <t>Europel Services Sdn Bhd</t>
  </si>
  <si>
    <t>delivery</t>
  </si>
  <si>
    <t>Purchases</t>
  </si>
  <si>
    <t>Rental income</t>
  </si>
  <si>
    <t>receivable</t>
  </si>
  <si>
    <t>The Company and FCB Business Centre Sdn Bhd ("Plaintiffs") had jointly served a Writ of Summon against a third party ("Defendant") for arrears of rental and other expenses amounting to RM1.70 million.  The Defendant filed their Statement of Defence denying the tenancy contract and counter claim for over payment of RM2.06 million.</t>
  </si>
  <si>
    <t>On 7 February 2003, the High Court ruled in the Plaintiffs' favour in respect of the Plaintiffs' application for Summary Judgement for the sum of RM1.18 million.  The High Court also ordered that the remaining claim of RM0.52 million be proceeded with full trial.  On 1 December 2003, the Defendant filed into Court the Record of Appeal and the Affidavit in Support.  The matter has been fixed for hearing on 10 December 2004.</t>
  </si>
  <si>
    <t>On 24 June 2002, the Plaintiff filed its amended Writ of Summons and Statement of Claims, naming MAHB as the 2nd Defendant and on 14 January 2003 served the same to FCB.  On 20 January 2003, FCB solicitors filed an amended Statement of Defence and on 22 April 2003, the 2nd Defendant obtained an Order in Terms from the Court to strike out the Plaintiff's claim.  Currently, the Plaintiff is awaiting the 2nd Defendant's solicitors to file in the draft Order of the same.</t>
  </si>
  <si>
    <t>There were no issuances, cancellation, repurchases, resale and repayment of debts and equity securities for the current financial year to-date, except for partial redemption of 11,863,700 units of preferential shares at RM1.00 each of Fima RLA Sdn Bhd [(formerly known as Fima Securities Sdn Bhd) ("FRLA")], pursuant to its Proposed Debt Settlement Plan amounting to RM11.86 million.  These are classified as part of minority interests.</t>
  </si>
  <si>
    <t>repairs and</t>
  </si>
  <si>
    <t>Associated companies</t>
  </si>
  <si>
    <t>Impairment write back</t>
  </si>
  <si>
    <t>Restated)</t>
  </si>
  <si>
    <t>Foreign exchange gain</t>
  </si>
  <si>
    <t>Comparative figures as at 31 March 2003 have been restated as follows:</t>
  </si>
  <si>
    <t>As announced in the preceding quarter</t>
  </si>
  <si>
    <t>net gain of RM43.87 million arising from disposal of stockbroking business recorded in the financial year ended 31 March 2003.</t>
  </si>
  <si>
    <t>The Group's profit before tax for the current quarter of RM6.02 million is lower by RM0.59 million from preceding quarter of RM6.61 million.  The decline in profit before taxation is mainly due to the provision on the retirement benefits of RM2.03 million made by the Food group of companies in Johor in compliance with the requirements of MASB 29.</t>
  </si>
  <si>
    <t>However, the negative impact on the above provision made was minimised by the improvement in the operation of the Bulking group by approximately RM0.97 million and higher profit contribution from associated companies of RM0.42 million.</t>
  </si>
  <si>
    <t>The Group did not issue any profit forecast and/or profit guarantee to the public.</t>
  </si>
  <si>
    <t>B11.</t>
  </si>
  <si>
    <t>MOHD YUSOF BIN PANDAK YATIM (MIA 4110)</t>
  </si>
  <si>
    <t>NASLIZA MOHD NASIR (LS 08653)</t>
  </si>
  <si>
    <t>Realisation of deferred tax</t>
  </si>
  <si>
    <t>Recognition and realisation of deferred tax</t>
  </si>
  <si>
    <t>During the year, the amount of written down was reversed by RM2.23 million.</t>
  </si>
  <si>
    <t>Company Secretaries</t>
  </si>
  <si>
    <t>(Audited and</t>
  </si>
  <si>
    <t>Saving of interest expense amounting to RM1.43 million due to lower borrowings.</t>
  </si>
  <si>
    <t>Barring unforeseen circumtances, the Directors expect the operational performance of the Group for the next financial year to be satisfactory.</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</si>
</sst>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Red]_(* \(#,##0\);_(* &quot;-&quot;_);_(@_)"/>
    <numFmt numFmtId="173" formatCode="0.0%"/>
    <numFmt numFmtId="174" formatCode="_(* #,##0.0_);_(* \(#,##0.0\);_(* &quot;-&quot;??_);_(@_)"/>
    <numFmt numFmtId="175" formatCode="_(* #,##0_);_(* \(#,##0\);_(* &quot;-&quot;??_);_(@_)"/>
    <numFmt numFmtId="176" formatCode="_(* #,##0.000_);_(* \(#,##0.000\);_(* &quot;-&quot;??_);_(@_)"/>
    <numFmt numFmtId="177" formatCode="#,##0;\(#,##0\)"/>
    <numFmt numFmtId="178" formatCode="0.00_);[Red]\(0.00\)"/>
    <numFmt numFmtId="179" formatCode="#,###\ ;\(#,###\)"/>
    <numFmt numFmtId="180" formatCode="#,##0;[Red]\(#,##0\)"/>
    <numFmt numFmtId="181" formatCode="_(* #,##0.0_);[Red]_(* \(#,##0.0\);_(* &quot;-&quot;_);_(@_)"/>
    <numFmt numFmtId="182" formatCode="_(* #,##0.00_);[Red]_(* \(#,##0.00\);_(* &quot;-&quot;_);_(@_)"/>
    <numFmt numFmtId="183" formatCode="#,##0.000_);[Red]\(#,##0.000\)"/>
    <numFmt numFmtId="184" formatCode="#,##0.0000_);[Red]\(#,##0.0000\)"/>
    <numFmt numFmtId="185" formatCode="#,##0.00000_);[Red]\(#,##0.00000\)"/>
    <numFmt numFmtId="186" formatCode="#,##0.000000_);[Red]\(#,##0.000000\)"/>
    <numFmt numFmtId="187" formatCode="\$#,##0.00;\(\$#,##0.00\)"/>
    <numFmt numFmtId="188" formatCode="\$#,##0;\(\$#,##0\)"/>
    <numFmt numFmtId="189" formatCode="dd\-mmmm\-yyyy"/>
    <numFmt numFmtId="190" formatCode="_(* #,##0.0000_);_(* \(#,##0.0000\);_(* &quot;-&quot;??_);_(@_)"/>
    <numFmt numFmtId="191" formatCode="#,##0.0_);[Red]\(#,##0.0\)"/>
    <numFmt numFmtId="192" formatCode="0.0000"/>
    <numFmt numFmtId="193" formatCode="0.00000"/>
    <numFmt numFmtId="194" formatCode="0.000000"/>
    <numFmt numFmtId="195" formatCode="0.000"/>
    <numFmt numFmtId="196" formatCode="0.0"/>
    <numFmt numFmtId="197" formatCode="_-* #,##0_-;\-* #,##0_-;_-* &quot;-&quot;??_-;_-@_-"/>
    <numFmt numFmtId="198" formatCode="#,##0.00000000000_);[Red]\(#,##0.00000000000\)"/>
    <numFmt numFmtId="199" formatCode="0."/>
    <numFmt numFmtId="200" formatCode="#,##0.00000_);\(#,##0.00000\)"/>
    <numFmt numFmtId="201" formatCode="#,##0.00000000000000000_);\(#,##0.00000000000000000\)"/>
    <numFmt numFmtId="202" formatCode="#,##0_);[Red]\(#,##0\);\-"/>
    <numFmt numFmtId="203" formatCode="#,##0.0_);\(#,##0.0\)"/>
    <numFmt numFmtId="204" formatCode="#,##0.000_);\(#,##0.000\)"/>
    <numFmt numFmtId="205" formatCode="&quot;Yes&quot;;&quot;Yes&quot;;&quot;No&quot;"/>
    <numFmt numFmtId="206" formatCode="&quot;True&quot;;&quot;True&quot;;&quot;False&quot;"/>
    <numFmt numFmtId="207" formatCode="&quot;On&quot;;&quot;On&quot;;&quot;Off&quot;"/>
    <numFmt numFmtId="208" formatCode="[$€-2]\ #,##0.00_);[Red]\([$€-2]\ #,##0.00\)"/>
    <numFmt numFmtId="209" formatCode="_(* #,##0_);[Red]_(* \(#,##0\);_(* &quot;-&quot;??_);_(@_)"/>
  </numFmts>
  <fonts count="19">
    <font>
      <sz val="10"/>
      <name val="Arial"/>
      <family val="0"/>
    </font>
    <font>
      <b/>
      <u val="single"/>
      <sz val="10"/>
      <name val="Arial"/>
      <family val="2"/>
    </font>
    <font>
      <b/>
      <sz val="10"/>
      <name val="Arial"/>
      <family val="2"/>
    </font>
    <font>
      <sz val="10"/>
      <color indexed="8"/>
      <name val="Arial"/>
      <family val="2"/>
    </font>
    <font>
      <i/>
      <sz val="10"/>
      <name val="Arial"/>
      <family val="2"/>
    </font>
    <font>
      <sz val="11"/>
      <name val="Arial"/>
      <family val="2"/>
    </font>
    <font>
      <b/>
      <sz val="11"/>
      <name val="Arial"/>
      <family val="2"/>
    </font>
    <font>
      <b/>
      <u val="single"/>
      <sz val="11"/>
      <name val="Arial"/>
      <family val="2"/>
    </font>
    <font>
      <u val="single"/>
      <sz val="11"/>
      <name val="Arial"/>
      <family val="2"/>
    </font>
    <font>
      <b/>
      <sz val="10"/>
      <color indexed="12"/>
      <name val="Arial"/>
      <family val="2"/>
    </font>
    <font>
      <b/>
      <sz val="10"/>
      <color indexed="10"/>
      <name val="Arial"/>
      <family val="2"/>
    </font>
    <font>
      <sz val="10"/>
      <color indexed="10"/>
      <name val="Arial"/>
      <family val="2"/>
    </font>
    <font>
      <sz val="10"/>
      <name val="Times New Roman"/>
      <family val="0"/>
    </font>
    <font>
      <sz val="12"/>
      <name val="Arial"/>
      <family val="0"/>
    </font>
    <font>
      <u val="single"/>
      <sz val="7.5"/>
      <color indexed="36"/>
      <name val="Arial"/>
      <family val="0"/>
    </font>
    <font>
      <b/>
      <sz val="18"/>
      <name val="Arial"/>
      <family val="0"/>
    </font>
    <font>
      <b/>
      <sz val="12"/>
      <name val="Arial"/>
      <family val="0"/>
    </font>
    <font>
      <u val="single"/>
      <sz val="7.5"/>
      <color indexed="12"/>
      <name val="Arial"/>
      <family val="0"/>
    </font>
    <font>
      <b/>
      <i/>
      <sz val="10"/>
      <name val="Arial"/>
      <family val="2"/>
    </font>
  </fonts>
  <fills count="2">
    <fill>
      <patternFill/>
    </fill>
    <fill>
      <patternFill patternType="gray125"/>
    </fill>
  </fills>
  <borders count="18">
    <border>
      <left/>
      <right/>
      <top/>
      <bottom/>
      <diagonal/>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12" fillId="0" borderId="0">
      <alignment/>
      <protection/>
    </xf>
    <xf numFmtId="44" fontId="0" fillId="0" borderId="0" applyFont="0" applyFill="0" applyBorder="0" applyAlignment="0" applyProtection="0"/>
    <xf numFmtId="42" fontId="0" fillId="0" borderId="0" applyFont="0" applyFill="0" applyBorder="0" applyAlignment="0" applyProtection="0"/>
    <xf numFmtId="187" fontId="12" fillId="0" borderId="0">
      <alignment/>
      <protection/>
    </xf>
    <xf numFmtId="0" fontId="13" fillId="0" borderId="0" applyProtection="0">
      <alignment/>
    </xf>
    <xf numFmtId="188" fontId="12" fillId="0" borderId="0">
      <alignment/>
      <protection/>
    </xf>
    <xf numFmtId="2" fontId="13" fillId="0" borderId="0" applyProtection="0">
      <alignment/>
    </xf>
    <xf numFmtId="0" fontId="14" fillId="0" borderId="0" applyNumberFormat="0" applyFill="0" applyBorder="0" applyAlignment="0" applyProtection="0"/>
    <xf numFmtId="0" fontId="15" fillId="0" borderId="0" applyProtection="0">
      <alignment/>
    </xf>
    <xf numFmtId="0" fontId="16" fillId="0" borderId="0" applyProtection="0">
      <alignment/>
    </xf>
    <xf numFmtId="0" fontId="17" fillId="0" borderId="0" applyNumberFormat="0" applyFill="0" applyBorder="0" applyAlignment="0" applyProtection="0"/>
    <xf numFmtId="9" fontId="0" fillId="0" borderId="0" applyFont="0" applyFill="0" applyBorder="0" applyAlignment="0" applyProtection="0"/>
    <xf numFmtId="0" fontId="13" fillId="0" borderId="1" applyProtection="0">
      <alignment/>
    </xf>
  </cellStyleXfs>
  <cellXfs count="236">
    <xf numFmtId="0" fontId="0" fillId="0" borderId="0" xfId="0" applyAlignment="1">
      <alignment/>
    </xf>
    <xf numFmtId="0" fontId="0" fillId="0" borderId="0" xfId="0" applyFont="1" applyAlignment="1">
      <alignment/>
    </xf>
    <xf numFmtId="172" fontId="0" fillId="0" borderId="0" xfId="0" applyNumberFormat="1" applyFont="1" applyAlignment="1">
      <alignment/>
    </xf>
    <xf numFmtId="0" fontId="2"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Alignment="1">
      <alignment horizontal="centerContinuous"/>
    </xf>
    <xf numFmtId="0" fontId="1" fillId="0" borderId="0" xfId="0" applyFont="1" applyAlignment="1">
      <alignment horizontal="centerContinuous"/>
    </xf>
    <xf numFmtId="0" fontId="2" fillId="0" borderId="0" xfId="0" applyFont="1" applyAlignment="1">
      <alignment horizontal="centerContinuous"/>
    </xf>
    <xf numFmtId="0" fontId="2" fillId="0" borderId="0" xfId="0" applyFont="1" applyFill="1" applyAlignment="1">
      <alignment horizontal="right"/>
    </xf>
    <xf numFmtId="14" fontId="2" fillId="0" borderId="2" xfId="0" applyNumberFormat="1" applyFont="1" applyFill="1" applyBorder="1" applyAlignment="1" quotePrefix="1">
      <alignment horizontal="right"/>
    </xf>
    <xf numFmtId="172" fontId="0" fillId="0" borderId="0" xfId="0" applyNumberFormat="1" applyFont="1" applyFill="1" applyAlignment="1">
      <alignment/>
    </xf>
    <xf numFmtId="172" fontId="3" fillId="0" borderId="0" xfId="0" applyNumberFormat="1" applyFont="1" applyFill="1" applyAlignment="1">
      <alignment/>
    </xf>
    <xf numFmtId="172" fontId="0" fillId="0" borderId="0" xfId="0" applyNumberFormat="1" applyFont="1" applyFill="1" applyBorder="1" applyAlignment="1">
      <alignment/>
    </xf>
    <xf numFmtId="172" fontId="0" fillId="0" borderId="3" xfId="0" applyNumberFormat="1" applyFont="1" applyFill="1" applyBorder="1" applyAlignment="1">
      <alignment/>
    </xf>
    <xf numFmtId="0" fontId="0" fillId="0" borderId="4" xfId="0" applyFont="1" applyFill="1" applyBorder="1" applyAlignment="1">
      <alignment horizontal="centerContinuous"/>
    </xf>
    <xf numFmtId="0" fontId="2" fillId="0" borderId="2" xfId="0" applyFont="1" applyFill="1" applyBorder="1" applyAlignment="1">
      <alignment horizontal="right"/>
    </xf>
    <xf numFmtId="37" fontId="0" fillId="0" borderId="0" xfId="0" applyNumberFormat="1" applyFont="1" applyFill="1" applyAlignment="1">
      <alignment/>
    </xf>
    <xf numFmtId="37" fontId="2" fillId="0" borderId="0" xfId="0" applyNumberFormat="1" applyFont="1" applyFill="1" applyBorder="1" applyAlignment="1">
      <alignment horizontal="right"/>
    </xf>
    <xf numFmtId="37" fontId="2" fillId="0" borderId="2" xfId="0" applyNumberFormat="1" applyFont="1" applyFill="1" applyBorder="1" applyAlignment="1">
      <alignment horizontal="right"/>
    </xf>
    <xf numFmtId="0" fontId="1" fillId="0" borderId="0" xfId="0" applyFont="1" applyFill="1" applyAlignment="1" quotePrefix="1">
      <alignment/>
    </xf>
    <xf numFmtId="0" fontId="2" fillId="0" borderId="0" xfId="0" applyFont="1" applyAlignment="1">
      <alignment/>
    </xf>
    <xf numFmtId="172" fontId="0" fillId="0" borderId="0" xfId="0" applyNumberFormat="1" applyFont="1" applyBorder="1" applyAlignment="1">
      <alignment/>
    </xf>
    <xf numFmtId="172" fontId="0" fillId="0" borderId="4" xfId="0" applyNumberFormat="1" applyFont="1" applyFill="1" applyBorder="1" applyAlignment="1">
      <alignment/>
    </xf>
    <xf numFmtId="0" fontId="2" fillId="0" borderId="0" xfId="0" applyFont="1" applyAlignment="1">
      <alignment horizontal="left"/>
    </xf>
    <xf numFmtId="0" fontId="9" fillId="0" borderId="0" xfId="0" applyFont="1" applyAlignment="1">
      <alignment horizontal="centerContinuous"/>
    </xf>
    <xf numFmtId="172" fontId="0" fillId="0" borderId="5" xfId="0" applyNumberFormat="1" applyFont="1" applyFill="1" applyBorder="1" applyAlignment="1">
      <alignment/>
    </xf>
    <xf numFmtId="172" fontId="3" fillId="0" borderId="5" xfId="0" applyNumberFormat="1" applyFont="1" applyFill="1" applyBorder="1" applyAlignment="1">
      <alignment/>
    </xf>
    <xf numFmtId="0" fontId="0" fillId="0" borderId="0" xfId="0" applyFont="1" applyFill="1" applyBorder="1" applyAlignment="1">
      <alignment horizontal="centerContinuous"/>
    </xf>
    <xf numFmtId="172" fontId="0" fillId="0" borderId="6" xfId="0" applyNumberFormat="1" applyFont="1" applyFill="1" applyBorder="1" applyAlignment="1">
      <alignment/>
    </xf>
    <xf numFmtId="172" fontId="0" fillId="0" borderId="7" xfId="0" applyNumberFormat="1" applyFont="1" applyFill="1" applyBorder="1" applyAlignment="1">
      <alignment/>
    </xf>
    <xf numFmtId="172" fontId="0" fillId="0" borderId="8" xfId="0" applyNumberFormat="1" applyFont="1" applyFill="1" applyBorder="1" applyAlignment="1">
      <alignment/>
    </xf>
    <xf numFmtId="172" fontId="3" fillId="0" borderId="0" xfId="0" applyNumberFormat="1" applyFont="1" applyFill="1" applyBorder="1" applyAlignment="1">
      <alignment/>
    </xf>
    <xf numFmtId="172" fontId="0" fillId="0" borderId="9" xfId="0" applyNumberFormat="1" applyFont="1" applyFill="1" applyBorder="1" applyAlignment="1">
      <alignment/>
    </xf>
    <xf numFmtId="172" fontId="0" fillId="0" borderId="10" xfId="0" applyNumberFormat="1" applyFont="1" applyFill="1" applyBorder="1" applyAlignment="1">
      <alignment/>
    </xf>
    <xf numFmtId="172" fontId="3" fillId="0" borderId="4" xfId="0" applyNumberFormat="1" applyFont="1" applyFill="1" applyBorder="1" applyAlignment="1">
      <alignment/>
    </xf>
    <xf numFmtId="172" fontId="0" fillId="0" borderId="11" xfId="0" applyNumberFormat="1" applyFont="1" applyFill="1" applyBorder="1" applyAlignment="1">
      <alignment/>
    </xf>
    <xf numFmtId="0" fontId="9" fillId="0" borderId="0" xfId="0" applyFont="1" applyAlignment="1">
      <alignment/>
    </xf>
    <xf numFmtId="0" fontId="0" fillId="0" borderId="0" xfId="0" applyAlignment="1">
      <alignment horizontal="left" indent="1"/>
    </xf>
    <xf numFmtId="0" fontId="0" fillId="0" borderId="0" xfId="0" applyAlignment="1">
      <alignment horizontal="left"/>
    </xf>
    <xf numFmtId="0" fontId="2" fillId="0" borderId="0" xfId="0" applyFont="1" applyAlignment="1">
      <alignment horizontal="left" indent="1"/>
    </xf>
    <xf numFmtId="172" fontId="0" fillId="0" borderId="0" xfId="0" applyNumberFormat="1" applyAlignment="1">
      <alignment/>
    </xf>
    <xf numFmtId="172" fontId="0" fillId="0" borderId="5" xfId="0" applyNumberFormat="1" applyBorder="1" applyAlignment="1">
      <alignment/>
    </xf>
    <xf numFmtId="172" fontId="0" fillId="0" borderId="12" xfId="0" applyNumberFormat="1" applyBorder="1" applyAlignment="1">
      <alignment/>
    </xf>
    <xf numFmtId="172" fontId="0" fillId="0" borderId="3" xfId="0" applyNumberFormat="1" applyBorder="1" applyAlignment="1">
      <alignment/>
    </xf>
    <xf numFmtId="0" fontId="9" fillId="0" borderId="0" xfId="0" applyFont="1" applyAlignment="1" applyProtection="1">
      <alignment horizontal="centerContinuous"/>
      <protection hidden="1" locked="0"/>
    </xf>
    <xf numFmtId="0" fontId="0" fillId="0" borderId="0" xfId="0" applyFont="1" applyAlignment="1" applyProtection="1">
      <alignment horizontal="centerContinuous"/>
      <protection hidden="1" locked="0"/>
    </xf>
    <xf numFmtId="0" fontId="0" fillId="0" borderId="0" xfId="0" applyFont="1" applyAlignment="1" applyProtection="1">
      <alignment/>
      <protection hidden="1" locked="0"/>
    </xf>
    <xf numFmtId="0" fontId="1" fillId="0" borderId="0" xfId="0" applyFont="1" applyAlignment="1" applyProtection="1">
      <alignment horizontal="centerContinuous"/>
      <protection hidden="1" locked="0"/>
    </xf>
    <xf numFmtId="0" fontId="11" fillId="0" borderId="0" xfId="0" applyFont="1" applyAlignment="1" applyProtection="1" quotePrefix="1">
      <alignment/>
      <protection hidden="1" locked="0"/>
    </xf>
    <xf numFmtId="0" fontId="2" fillId="0" borderId="0" xfId="0" applyFont="1" applyFill="1" applyAlignment="1" applyProtection="1">
      <alignment/>
      <protection hidden="1" locked="0"/>
    </xf>
    <xf numFmtId="0" fontId="0" fillId="0" borderId="0" xfId="0" applyFont="1" applyFill="1" applyAlignment="1" applyProtection="1">
      <alignment/>
      <protection hidden="1" locked="0"/>
    </xf>
    <xf numFmtId="0" fontId="0" fillId="0" borderId="0" xfId="0" applyFont="1" applyFill="1" applyAlignment="1" applyProtection="1">
      <alignment horizontal="center"/>
      <protection hidden="1" locked="0"/>
    </xf>
    <xf numFmtId="0" fontId="2" fillId="0" borderId="0" xfId="0" applyFont="1" applyFill="1" applyAlignment="1" applyProtection="1">
      <alignment horizontal="center"/>
      <protection hidden="1" locked="0"/>
    </xf>
    <xf numFmtId="14" fontId="0" fillId="0" borderId="2" xfId="0" applyNumberFormat="1" applyFont="1" applyFill="1" applyBorder="1" applyAlignment="1" applyProtection="1" quotePrefix="1">
      <alignment horizontal="center"/>
      <protection hidden="1" locked="0"/>
    </xf>
    <xf numFmtId="0" fontId="0" fillId="0" borderId="0" xfId="0" applyFont="1" applyFill="1" applyBorder="1" applyAlignment="1" applyProtection="1">
      <alignment/>
      <protection hidden="1" locked="0"/>
    </xf>
    <xf numFmtId="0" fontId="0" fillId="0" borderId="0" xfId="0" applyFont="1" applyFill="1" applyAlignment="1" applyProtection="1">
      <alignment horizontal="centerContinuous"/>
      <protection hidden="1" locked="0"/>
    </xf>
    <xf numFmtId="172" fontId="0" fillId="0" borderId="0" xfId="15" applyNumberFormat="1" applyFont="1" applyFill="1" applyBorder="1" applyAlignment="1" applyProtection="1">
      <alignment/>
      <protection hidden="1" locked="0"/>
    </xf>
    <xf numFmtId="172" fontId="0" fillId="0" borderId="0" xfId="0" applyNumberFormat="1" applyFont="1" applyAlignment="1" applyProtection="1">
      <alignment/>
      <protection hidden="1" locked="0"/>
    </xf>
    <xf numFmtId="41" fontId="0" fillId="0" borderId="0" xfId="0" applyNumberFormat="1" applyFont="1" applyAlignment="1" applyProtection="1">
      <alignment/>
      <protection hidden="1" locked="0"/>
    </xf>
    <xf numFmtId="0" fontId="2" fillId="0" borderId="0" xfId="0" applyFont="1" applyFill="1" applyBorder="1" applyAlignment="1" applyProtection="1">
      <alignment/>
      <protection hidden="1" locked="0"/>
    </xf>
    <xf numFmtId="172" fontId="2" fillId="0" borderId="5" xfId="15" applyNumberFormat="1" applyFont="1" applyFill="1" applyBorder="1" applyAlignment="1" applyProtection="1">
      <alignment/>
      <protection hidden="1" locked="0"/>
    </xf>
    <xf numFmtId="172" fontId="2" fillId="0" borderId="0" xfId="15" applyNumberFormat="1" applyFont="1" applyFill="1" applyBorder="1" applyAlignment="1" applyProtection="1">
      <alignment/>
      <protection hidden="1" locked="0"/>
    </xf>
    <xf numFmtId="0" fontId="0" fillId="0" borderId="0" xfId="0" applyFont="1" applyBorder="1" applyAlignment="1" applyProtection="1">
      <alignment/>
      <protection hidden="1" locked="0"/>
    </xf>
    <xf numFmtId="172" fontId="0" fillId="0" borderId="0" xfId="15" applyNumberFormat="1" applyFont="1" applyFill="1" applyBorder="1" applyAlignment="1" applyProtection="1">
      <alignment/>
      <protection hidden="1" locked="0"/>
    </xf>
    <xf numFmtId="172" fontId="0" fillId="0" borderId="0" xfId="15" applyNumberFormat="1" applyFont="1" applyFill="1" applyBorder="1" applyAlignment="1" applyProtection="1">
      <alignment horizontal="right"/>
      <protection hidden="1" locked="0"/>
    </xf>
    <xf numFmtId="0" fontId="0" fillId="0" borderId="0" xfId="0" applyFont="1" applyFill="1" applyBorder="1" applyAlignment="1" applyProtection="1">
      <alignment/>
      <protection hidden="1" locked="0"/>
    </xf>
    <xf numFmtId="0" fontId="0" fillId="0" borderId="0" xfId="0" applyFont="1" applyFill="1" applyBorder="1" applyAlignment="1" applyProtection="1">
      <alignment horizontal="left"/>
      <protection hidden="1" locked="0"/>
    </xf>
    <xf numFmtId="0" fontId="18" fillId="0" borderId="0" xfId="0" applyFont="1" applyFill="1" applyBorder="1" applyAlignment="1" applyProtection="1">
      <alignment/>
      <protection hidden="1" locked="0"/>
    </xf>
    <xf numFmtId="0" fontId="0" fillId="0" borderId="0" xfId="0" applyFont="1" applyFill="1" applyBorder="1" applyAlignment="1" applyProtection="1" quotePrefix="1">
      <alignment/>
      <protection hidden="1" locked="0"/>
    </xf>
    <xf numFmtId="172" fontId="2" fillId="0" borderId="5" xfId="15" applyNumberFormat="1" applyFont="1" applyFill="1" applyBorder="1" applyAlignment="1" applyProtection="1">
      <alignment horizontal="right"/>
      <protection hidden="1" locked="0"/>
    </xf>
    <xf numFmtId="172" fontId="0" fillId="0" borderId="0" xfId="15" applyNumberFormat="1" applyFont="1" applyFill="1" applyBorder="1" applyAlignment="1" applyProtection="1">
      <alignment horizontal="center"/>
      <protection hidden="1" locked="0"/>
    </xf>
    <xf numFmtId="172" fontId="2" fillId="0" borderId="1" xfId="0" applyNumberFormat="1" applyFont="1" applyFill="1" applyBorder="1" applyAlignment="1" applyProtection="1">
      <alignment/>
      <protection hidden="1" locked="0"/>
    </xf>
    <xf numFmtId="172" fontId="2" fillId="0" borderId="0" xfId="0" applyNumberFormat="1" applyFont="1" applyFill="1" applyBorder="1" applyAlignment="1" applyProtection="1">
      <alignment/>
      <protection hidden="1" locked="0"/>
    </xf>
    <xf numFmtId="177" fontId="0" fillId="0" borderId="0" xfId="15" applyNumberFormat="1" applyFont="1" applyFill="1" applyBorder="1" applyAlignment="1" applyProtection="1">
      <alignment/>
      <protection hidden="1" locked="0"/>
    </xf>
    <xf numFmtId="0" fontId="1" fillId="0" borderId="0" xfId="0" applyFont="1" applyFill="1" applyAlignment="1" applyProtection="1">
      <alignment horizontal="left"/>
      <protection hidden="1" locked="0"/>
    </xf>
    <xf numFmtId="177" fontId="0" fillId="0" borderId="0" xfId="15" applyNumberFormat="1" applyFont="1" applyFill="1" applyBorder="1" applyAlignment="1" applyProtection="1">
      <alignment horizontal="right"/>
      <protection hidden="1" locked="0"/>
    </xf>
    <xf numFmtId="0" fontId="0" fillId="0" borderId="0" xfId="0" applyFont="1" applyFill="1" applyAlignment="1" applyProtection="1">
      <alignment horizontal="left"/>
      <protection hidden="1" locked="0"/>
    </xf>
    <xf numFmtId="178" fontId="0" fillId="0" borderId="13" xfId="15" applyNumberFormat="1" applyFont="1" applyFill="1" applyBorder="1" applyAlignment="1" applyProtection="1">
      <alignment/>
      <protection hidden="1" locked="0"/>
    </xf>
    <xf numFmtId="178" fontId="0" fillId="0" borderId="0" xfId="15" applyNumberFormat="1" applyFont="1" applyFill="1" applyBorder="1" applyAlignment="1" applyProtection="1">
      <alignment/>
      <protection hidden="1" locked="0"/>
    </xf>
    <xf numFmtId="179" fontId="0" fillId="0" borderId="0" xfId="15" applyNumberFormat="1" applyFont="1" applyFill="1" applyAlignment="1" applyProtection="1">
      <alignment/>
      <protection hidden="1" locked="0"/>
    </xf>
    <xf numFmtId="179" fontId="0" fillId="0" borderId="0" xfId="15" applyNumberFormat="1" applyFont="1" applyFill="1" applyAlignment="1" applyProtection="1">
      <alignment horizontal="left"/>
      <protection hidden="1" locked="0"/>
    </xf>
    <xf numFmtId="179" fontId="2" fillId="0" borderId="0" xfId="15" applyNumberFormat="1" applyFont="1" applyFill="1" applyAlignment="1" applyProtection="1">
      <alignment horizontal="right"/>
      <protection hidden="1" locked="0"/>
    </xf>
    <xf numFmtId="179" fontId="2" fillId="0" borderId="0" xfId="15" applyNumberFormat="1" applyFont="1" applyFill="1" applyAlignment="1" applyProtection="1" quotePrefix="1">
      <alignment horizontal="right"/>
      <protection hidden="1" locked="0"/>
    </xf>
    <xf numFmtId="179" fontId="2" fillId="0" borderId="2" xfId="15" applyNumberFormat="1" applyFont="1" applyFill="1" applyBorder="1" applyAlignment="1" applyProtection="1">
      <alignment horizontal="right"/>
      <protection hidden="1" locked="0"/>
    </xf>
    <xf numFmtId="179" fontId="2" fillId="0" borderId="0" xfId="15" applyNumberFormat="1" applyFont="1" applyFill="1" applyBorder="1" applyAlignment="1" applyProtection="1">
      <alignment horizontal="right"/>
      <protection hidden="1" locked="0"/>
    </xf>
    <xf numFmtId="179" fontId="0" fillId="0" borderId="0" xfId="15" applyNumberFormat="1" applyFont="1" applyFill="1" applyBorder="1" applyAlignment="1" applyProtection="1">
      <alignment horizontal="center"/>
      <protection hidden="1" locked="0"/>
    </xf>
    <xf numFmtId="38" fontId="0" fillId="0" borderId="0" xfId="15" applyNumberFormat="1" applyFont="1" applyFill="1" applyAlignment="1" applyProtection="1">
      <alignment/>
      <protection hidden="1" locked="0"/>
    </xf>
    <xf numFmtId="38" fontId="0" fillId="0" borderId="0" xfId="15" applyNumberFormat="1" applyFont="1" applyFill="1" applyBorder="1" applyAlignment="1" applyProtection="1">
      <alignment/>
      <protection hidden="1" locked="0"/>
    </xf>
    <xf numFmtId="38" fontId="3" fillId="0" borderId="0" xfId="15" applyNumberFormat="1" applyFont="1" applyFill="1" applyAlignment="1" applyProtection="1">
      <alignment/>
      <protection hidden="1" locked="0"/>
    </xf>
    <xf numFmtId="38" fontId="0" fillId="0" borderId="4" xfId="15" applyNumberFormat="1" applyFont="1" applyFill="1" applyBorder="1" applyAlignment="1" applyProtection="1">
      <alignment/>
      <protection hidden="1" locked="0"/>
    </xf>
    <xf numFmtId="38" fontId="0" fillId="0" borderId="0" xfId="15" applyNumberFormat="1" applyFont="1" applyFill="1" applyBorder="1" applyAlignment="1" applyProtection="1">
      <alignment horizontal="center"/>
      <protection hidden="1" locked="0"/>
    </xf>
    <xf numFmtId="0" fontId="0" fillId="0" borderId="0" xfId="0" applyFont="1" applyFill="1" applyAlignment="1" applyProtection="1">
      <alignment horizontal="left" indent="1"/>
      <protection hidden="1" locked="0"/>
    </xf>
    <xf numFmtId="180" fontId="0" fillId="0" borderId="14" xfId="15" applyNumberFormat="1" applyFont="1" applyFill="1" applyBorder="1" applyAlignment="1" applyProtection="1">
      <alignment/>
      <protection hidden="1" locked="0"/>
    </xf>
    <xf numFmtId="180" fontId="0" fillId="0" borderId="0" xfId="15" applyNumberFormat="1" applyFont="1" applyFill="1" applyBorder="1" applyAlignment="1" applyProtection="1">
      <alignment/>
      <protection hidden="1" locked="0"/>
    </xf>
    <xf numFmtId="180" fontId="0" fillId="0" borderId="15" xfId="15" applyNumberFormat="1" applyFont="1" applyFill="1" applyBorder="1" applyAlignment="1" applyProtection="1">
      <alignment/>
      <protection hidden="1" locked="0"/>
    </xf>
    <xf numFmtId="180" fontId="0" fillId="0" borderId="16" xfId="15" applyNumberFormat="1" applyFont="1" applyFill="1" applyBorder="1" applyAlignment="1" applyProtection="1">
      <alignment/>
      <protection hidden="1" locked="0"/>
    </xf>
    <xf numFmtId="180" fontId="0" fillId="0" borderId="15" xfId="15" applyNumberFormat="1" applyFont="1" applyFill="1" applyBorder="1" applyAlignment="1" applyProtection="1" quotePrefix="1">
      <alignment horizontal="right"/>
      <protection hidden="1" locked="0"/>
    </xf>
    <xf numFmtId="0" fontId="4" fillId="0" borderId="0" xfId="0" applyFont="1" applyFill="1" applyAlignment="1" applyProtection="1">
      <alignment/>
      <protection hidden="1" locked="0"/>
    </xf>
    <xf numFmtId="175" fontId="0" fillId="0" borderId="1" xfId="15" applyNumberFormat="1" applyFont="1" applyFill="1" applyBorder="1" applyAlignment="1" applyProtection="1">
      <alignment/>
      <protection hidden="1" locked="0"/>
    </xf>
    <xf numFmtId="180" fontId="0" fillId="0" borderId="0" xfId="15" applyNumberFormat="1" applyFont="1" applyFill="1" applyAlignment="1" applyProtection="1">
      <alignment/>
      <protection hidden="1" locked="0"/>
    </xf>
    <xf numFmtId="180" fontId="0" fillId="0" borderId="5" xfId="15" applyNumberFormat="1" applyFont="1" applyFill="1" applyBorder="1" applyAlignment="1" applyProtection="1">
      <alignment/>
      <protection hidden="1" locked="0"/>
    </xf>
    <xf numFmtId="180" fontId="0" fillId="0" borderId="1" xfId="15" applyNumberFormat="1" applyFont="1" applyFill="1" applyBorder="1" applyAlignment="1" applyProtection="1">
      <alignment/>
      <protection hidden="1" locked="0"/>
    </xf>
    <xf numFmtId="179" fontId="0" fillId="0" borderId="0" xfId="15" applyNumberFormat="1" applyFont="1" applyFill="1" applyBorder="1" applyAlignment="1" applyProtection="1">
      <alignment/>
      <protection hidden="1" locked="0"/>
    </xf>
    <xf numFmtId="0" fontId="0" fillId="0" borderId="0" xfId="0" applyFont="1" applyFill="1" applyAlignment="1" applyProtection="1">
      <alignment wrapText="1"/>
      <protection hidden="1" locked="0"/>
    </xf>
    <xf numFmtId="40" fontId="2" fillId="0" borderId="13" xfId="0" applyNumberFormat="1" applyFont="1" applyFill="1" applyBorder="1" applyAlignment="1" applyProtection="1">
      <alignment horizontal="right"/>
      <protection hidden="1" locked="0"/>
    </xf>
    <xf numFmtId="184" fontId="2" fillId="0" borderId="0" xfId="0" applyNumberFormat="1" applyFont="1" applyFill="1" applyAlignment="1" applyProtection="1">
      <alignment/>
      <protection hidden="1" locked="0"/>
    </xf>
    <xf numFmtId="40" fontId="2" fillId="0" borderId="0" xfId="0" applyNumberFormat="1" applyFont="1" applyFill="1" applyBorder="1" applyAlignment="1" applyProtection="1">
      <alignment horizontal="right"/>
      <protection hidden="1" locked="0"/>
    </xf>
    <xf numFmtId="40" fontId="2" fillId="0" borderId="0" xfId="0" applyNumberFormat="1" applyFont="1" applyFill="1" applyAlignment="1" applyProtection="1">
      <alignment/>
      <protection hidden="1" locked="0"/>
    </xf>
    <xf numFmtId="172" fontId="0" fillId="0" borderId="0" xfId="0" applyNumberFormat="1" applyFont="1" applyFill="1" applyAlignment="1" applyProtection="1">
      <alignment/>
      <protection hidden="1" locked="0"/>
    </xf>
    <xf numFmtId="0" fontId="9" fillId="0" borderId="0" xfId="0" applyFont="1" applyFill="1" applyAlignment="1" applyProtection="1">
      <alignment horizontal="centerContinuous"/>
      <protection hidden="1" locked="0"/>
    </xf>
    <xf numFmtId="0" fontId="2" fillId="0" borderId="0" xfId="0" applyFont="1" applyFill="1" applyAlignment="1" applyProtection="1">
      <alignment horizontal="centerContinuous"/>
      <protection hidden="1" locked="0"/>
    </xf>
    <xf numFmtId="0" fontId="10" fillId="0" borderId="0" xfId="0" applyFont="1" applyFill="1" applyAlignment="1" applyProtection="1">
      <alignment/>
      <protection hidden="1" locked="0"/>
    </xf>
    <xf numFmtId="0" fontId="11" fillId="0" borderId="0" xfId="0" applyFont="1" applyFill="1" applyAlignment="1" applyProtection="1">
      <alignment/>
      <protection hidden="1" locked="0"/>
    </xf>
    <xf numFmtId="0" fontId="1" fillId="0" borderId="0" xfId="0" applyFont="1" applyFill="1" applyAlignment="1" applyProtection="1">
      <alignment horizontal="centerContinuous"/>
      <protection hidden="1" locked="0"/>
    </xf>
    <xf numFmtId="38" fontId="11" fillId="0" borderId="0" xfId="0" applyNumberFormat="1" applyFont="1" applyFill="1" applyAlignment="1" applyProtection="1">
      <alignment/>
      <protection hidden="1" locked="0"/>
    </xf>
    <xf numFmtId="0" fontId="11" fillId="0" borderId="0" xfId="0" applyFont="1" applyFill="1" applyAlignment="1" applyProtection="1" quotePrefix="1">
      <alignment/>
      <protection hidden="1" locked="0"/>
    </xf>
    <xf numFmtId="41" fontId="11" fillId="0" borderId="0" xfId="0" applyNumberFormat="1" applyFont="1" applyFill="1" applyAlignment="1" applyProtection="1">
      <alignment/>
      <protection hidden="1" locked="0"/>
    </xf>
    <xf numFmtId="0" fontId="0" fillId="0" borderId="0" xfId="0" applyFont="1" applyFill="1" applyAlignment="1" applyProtection="1" quotePrefix="1">
      <alignment/>
      <protection hidden="1" locked="0"/>
    </xf>
    <xf numFmtId="175" fontId="0" fillId="0" borderId="0" xfId="0" applyNumberFormat="1" applyFont="1" applyFill="1" applyAlignment="1" applyProtection="1">
      <alignment/>
      <protection hidden="1" locked="0"/>
    </xf>
    <xf numFmtId="0" fontId="9" fillId="0" borderId="0" xfId="0" applyFont="1" applyFill="1" applyAlignment="1">
      <alignment horizontal="centerContinuous"/>
    </xf>
    <xf numFmtId="0" fontId="2" fillId="0" borderId="0" xfId="0" applyFont="1" applyFill="1" applyAlignment="1">
      <alignment horizontal="centerContinuous"/>
    </xf>
    <xf numFmtId="0" fontId="0" fillId="0" borderId="0" xfId="0" applyFont="1" applyFill="1" applyAlignment="1">
      <alignment horizontal="centerContinuous"/>
    </xf>
    <xf numFmtId="0" fontId="1" fillId="0" borderId="0" xfId="0" applyFont="1" applyFill="1" applyAlignment="1">
      <alignment horizontal="centerContinuous"/>
    </xf>
    <xf numFmtId="41" fontId="0" fillId="0" borderId="0" xfId="0" applyNumberFormat="1" applyFont="1" applyFill="1" applyAlignment="1">
      <alignment/>
    </xf>
    <xf numFmtId="0" fontId="7" fillId="0" borderId="0" xfId="0" applyFont="1" applyFill="1" applyBorder="1" applyAlignment="1" applyProtection="1">
      <alignment/>
      <protection hidden="1"/>
    </xf>
    <xf numFmtId="172" fontId="6" fillId="0" borderId="0" xfId="15" applyNumberFormat="1" applyFont="1" applyFill="1" applyBorder="1" applyAlignment="1" applyProtection="1">
      <alignment/>
      <protection hidden="1"/>
    </xf>
    <xf numFmtId="172" fontId="6" fillId="0" borderId="0" xfId="15" applyNumberFormat="1" applyFont="1" applyFill="1" applyBorder="1" applyAlignment="1" applyProtection="1">
      <alignment/>
      <protection hidden="1"/>
    </xf>
    <xf numFmtId="0" fontId="5" fillId="0" borderId="0" xfId="0" applyFont="1" applyAlignment="1" applyProtection="1">
      <alignment horizontal="justify"/>
      <protection hidden="1"/>
    </xf>
    <xf numFmtId="172" fontId="0" fillId="0" borderId="14" xfId="15" applyNumberFormat="1" applyFont="1" applyFill="1" applyBorder="1" applyAlignment="1" applyProtection="1">
      <alignment/>
      <protection hidden="1"/>
    </xf>
    <xf numFmtId="172" fontId="0" fillId="0" borderId="0" xfId="15" applyNumberFormat="1" applyFont="1" applyFill="1" applyBorder="1" applyAlignment="1" applyProtection="1">
      <alignment/>
      <protection hidden="1"/>
    </xf>
    <xf numFmtId="172" fontId="0" fillId="0" borderId="15" xfId="15" applyNumberFormat="1" applyFont="1" applyFill="1" applyBorder="1" applyAlignment="1" applyProtection="1">
      <alignment/>
      <protection hidden="1"/>
    </xf>
    <xf numFmtId="172" fontId="0" fillId="0" borderId="17" xfId="15" applyNumberFormat="1" applyFont="1" applyFill="1" applyBorder="1" applyAlignment="1" applyProtection="1">
      <alignment/>
      <protection hidden="1"/>
    </xf>
    <xf numFmtId="172" fontId="0" fillId="0" borderId="0" xfId="15" applyNumberFormat="1" applyFont="1" applyFill="1" applyBorder="1" applyAlignment="1" applyProtection="1">
      <alignment/>
      <protection hidden="1"/>
    </xf>
    <xf numFmtId="172" fontId="0" fillId="0" borderId="0" xfId="15" applyNumberFormat="1" applyFont="1" applyFill="1" applyBorder="1" applyAlignment="1" applyProtection="1">
      <alignment horizontal="right"/>
      <protection hidden="1"/>
    </xf>
    <xf numFmtId="0" fontId="5" fillId="0" borderId="0" xfId="0" applyFont="1" applyAlignment="1" applyProtection="1">
      <alignment/>
      <protection hidden="1"/>
    </xf>
    <xf numFmtId="0" fontId="5" fillId="0" borderId="0" xfId="0" applyFont="1" applyAlignment="1" applyProtection="1">
      <alignment horizontal="right"/>
      <protection hidden="1"/>
    </xf>
    <xf numFmtId="0" fontId="5" fillId="0" borderId="4" xfId="0" applyFont="1" applyBorder="1" applyAlignment="1" applyProtection="1">
      <alignment/>
      <protection hidden="1"/>
    </xf>
    <xf numFmtId="0" fontId="5" fillId="0" borderId="0" xfId="0" applyFont="1" applyFill="1" applyBorder="1" applyAlignment="1" applyProtection="1">
      <alignment/>
      <protection hidden="1"/>
    </xf>
    <xf numFmtId="0" fontId="6"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172" fontId="5" fillId="0" borderId="0" xfId="15" applyNumberFormat="1" applyFont="1" applyFill="1" applyBorder="1" applyAlignment="1" applyProtection="1">
      <alignment/>
      <protection hidden="1"/>
    </xf>
    <xf numFmtId="172" fontId="5" fillId="0" borderId="0" xfId="15" applyNumberFormat="1" applyFont="1" applyFill="1" applyBorder="1" applyAlignment="1" applyProtection="1">
      <alignment/>
      <protection hidden="1"/>
    </xf>
    <xf numFmtId="0" fontId="5" fillId="0" borderId="0" xfId="0" applyFont="1" applyBorder="1" applyAlignment="1" applyProtection="1">
      <alignment/>
      <protection hidden="1"/>
    </xf>
    <xf numFmtId="0" fontId="0" fillId="0" borderId="0" xfId="0" applyFont="1" applyAlignment="1" applyProtection="1">
      <alignment horizontal="justify" vertical="top" wrapText="1"/>
      <protection hidden="1"/>
    </xf>
    <xf numFmtId="0" fontId="0" fillId="0" borderId="0" xfId="0" applyAlignment="1" applyProtection="1">
      <alignment horizontal="left" vertical="top" wrapText="1"/>
      <protection hidden="1"/>
    </xf>
    <xf numFmtId="0" fontId="5" fillId="0" borderId="0" xfId="0" applyFont="1" applyAlignment="1" applyProtection="1">
      <alignment horizontal="justify" vertical="top" wrapText="1"/>
      <protection hidden="1"/>
    </xf>
    <xf numFmtId="0" fontId="5" fillId="0" borderId="0" xfId="0" applyFont="1" applyAlignment="1" applyProtection="1">
      <alignment horizontal="left" vertical="top" wrapText="1"/>
      <protection hidden="1"/>
    </xf>
    <xf numFmtId="0" fontId="6" fillId="0" borderId="0" xfId="0" applyFont="1" applyAlignment="1" applyProtection="1">
      <alignment horizontal="left" vertical="top" wrapText="1"/>
      <protection hidden="1"/>
    </xf>
    <xf numFmtId="0" fontId="6" fillId="0" borderId="0" xfId="0" applyFont="1" applyAlignment="1" applyProtection="1">
      <alignment horizontal="left" vertical="top"/>
      <protection hidden="1"/>
    </xf>
    <xf numFmtId="0" fontId="6" fillId="0" borderId="0" xfId="0" applyFont="1" applyAlignment="1" applyProtection="1" quotePrefix="1">
      <alignment horizontal="right" vertical="top" wrapText="1"/>
      <protection hidden="1"/>
    </xf>
    <xf numFmtId="0" fontId="6" fillId="0" borderId="4" xfId="0" applyFont="1" applyBorder="1" applyAlignment="1" applyProtection="1">
      <alignment horizontal="right" vertical="top" wrapText="1"/>
      <protection hidden="1"/>
    </xf>
    <xf numFmtId="0" fontId="6" fillId="0" borderId="0" xfId="0" applyFont="1" applyFill="1" applyBorder="1" applyAlignment="1" applyProtection="1">
      <alignment/>
      <protection hidden="1"/>
    </xf>
    <xf numFmtId="0" fontId="5" fillId="0" borderId="0" xfId="0" applyFont="1" applyAlignment="1" applyProtection="1">
      <alignment horizontal="left" vertical="top"/>
      <protection hidden="1"/>
    </xf>
    <xf numFmtId="0" fontId="5" fillId="0" borderId="0" xfId="0" applyFont="1" applyBorder="1" applyAlignment="1" applyProtection="1">
      <alignment/>
      <protection hidden="1"/>
    </xf>
    <xf numFmtId="0" fontId="5" fillId="0" borderId="0" xfId="0" applyFont="1" applyAlignment="1" applyProtection="1">
      <alignment/>
      <protection hidden="1"/>
    </xf>
    <xf numFmtId="209" fontId="5" fillId="0" borderId="0" xfId="0" applyNumberFormat="1" applyFont="1" applyAlignment="1" applyProtection="1">
      <alignment horizontal="left" vertical="top"/>
      <protection hidden="1"/>
    </xf>
    <xf numFmtId="209" fontId="5" fillId="0" borderId="1" xfId="0" applyNumberFormat="1" applyFont="1" applyBorder="1" applyAlignment="1" applyProtection="1">
      <alignment horizontal="left" vertical="top"/>
      <protection hidden="1"/>
    </xf>
    <xf numFmtId="0" fontId="6" fillId="0" borderId="0" xfId="0" applyFont="1" applyAlignment="1" applyProtection="1">
      <alignment horizontal="right"/>
      <protection hidden="1"/>
    </xf>
    <xf numFmtId="0" fontId="5" fillId="0" borderId="0" xfId="0" applyFont="1" applyAlignment="1" applyProtection="1">
      <alignment horizontal="justify" wrapText="1"/>
      <protection hidden="1"/>
    </xf>
    <xf numFmtId="0" fontId="6" fillId="0" borderId="0" xfId="0" applyFont="1" applyAlignment="1" applyProtection="1">
      <alignment horizontal="left"/>
      <protection hidden="1"/>
    </xf>
    <xf numFmtId="0" fontId="6" fillId="0" borderId="4" xfId="0" applyFont="1" applyBorder="1" applyAlignment="1" applyProtection="1">
      <alignment horizontal="right"/>
      <protection hidden="1"/>
    </xf>
    <xf numFmtId="0" fontId="6" fillId="0" borderId="0" xfId="0" applyFont="1" applyAlignment="1" applyProtection="1">
      <alignment horizontal="justify" vertical="top" wrapText="1"/>
      <protection hidden="1"/>
    </xf>
    <xf numFmtId="0" fontId="0" fillId="0" borderId="0" xfId="0" applyAlignment="1" applyProtection="1">
      <alignment horizontal="left" vertical="top"/>
      <protection hidden="1"/>
    </xf>
    <xf numFmtId="0" fontId="2" fillId="0" borderId="0" xfId="0" applyFont="1" applyAlignment="1" applyProtection="1">
      <alignment horizontal="left" vertical="top"/>
      <protection hidden="1"/>
    </xf>
    <xf numFmtId="0" fontId="0" fillId="0" borderId="0" xfId="0" applyFont="1" applyAlignment="1" applyProtection="1">
      <alignment horizontal="left" vertical="top" wrapText="1"/>
      <protection hidden="1"/>
    </xf>
    <xf numFmtId="172" fontId="5" fillId="0" borderId="0" xfId="15" applyNumberFormat="1" applyFont="1" applyFill="1" applyBorder="1" applyAlignment="1" applyProtection="1">
      <alignment horizontal="right"/>
      <protection hidden="1"/>
    </xf>
    <xf numFmtId="0" fontId="5" fillId="0" borderId="0" xfId="0" applyFont="1" applyFill="1" applyBorder="1" applyAlignment="1" applyProtection="1">
      <alignment horizontal="left" indent="1"/>
      <protection hidden="1"/>
    </xf>
    <xf numFmtId="172" fontId="6" fillId="0" borderId="0" xfId="15" applyNumberFormat="1" applyFont="1" applyFill="1" applyBorder="1" applyAlignment="1" applyProtection="1">
      <alignment horizontal="right"/>
      <protection hidden="1"/>
    </xf>
    <xf numFmtId="172" fontId="5" fillId="0" borderId="0" xfId="15" applyNumberFormat="1" applyFont="1" applyFill="1" applyBorder="1" applyAlignment="1" applyProtection="1">
      <alignment horizontal="center"/>
      <protection hidden="1"/>
    </xf>
    <xf numFmtId="172" fontId="6" fillId="0" borderId="0" xfId="0" applyNumberFormat="1" applyFont="1" applyFill="1" applyBorder="1" applyAlignment="1" applyProtection="1">
      <alignment/>
      <protection hidden="1"/>
    </xf>
    <xf numFmtId="0" fontId="7" fillId="0" borderId="0" xfId="0" applyFont="1" applyFill="1" applyBorder="1" applyAlignment="1" applyProtection="1">
      <alignment horizontal="left"/>
      <protection hidden="1"/>
    </xf>
    <xf numFmtId="0" fontId="5" fillId="0" borderId="0" xfId="0" applyFont="1" applyFill="1" applyBorder="1" applyAlignment="1" applyProtection="1">
      <alignment horizontal="center"/>
      <protection hidden="1"/>
    </xf>
    <xf numFmtId="177" fontId="5" fillId="0" borderId="0" xfId="15" applyNumberFormat="1" applyFont="1" applyFill="1" applyBorder="1" applyAlignment="1" applyProtection="1">
      <alignment/>
      <protection hidden="1"/>
    </xf>
    <xf numFmtId="177" fontId="5" fillId="0" borderId="0" xfId="15" applyNumberFormat="1" applyFont="1" applyFill="1" applyBorder="1" applyAlignment="1" applyProtection="1">
      <alignment horizontal="right"/>
      <protection hidden="1"/>
    </xf>
    <xf numFmtId="0" fontId="6" fillId="0" borderId="0" xfId="0" applyFont="1" applyFill="1" applyBorder="1" applyAlignment="1" applyProtection="1">
      <alignment horizontal="left"/>
      <protection hidden="1"/>
    </xf>
    <xf numFmtId="177" fontId="5" fillId="0" borderId="0" xfId="15" applyNumberFormat="1" applyFont="1" applyFill="1" applyBorder="1" applyAlignment="1" applyProtection="1">
      <alignment horizontal="left"/>
      <protection hidden="1"/>
    </xf>
    <xf numFmtId="0" fontId="6" fillId="0" borderId="0" xfId="0" applyFont="1" applyAlignment="1" applyProtection="1">
      <alignment/>
      <protection hidden="1"/>
    </xf>
    <xf numFmtId="14" fontId="5" fillId="0" borderId="0" xfId="0" applyNumberFormat="1" applyFont="1" applyAlignment="1" applyProtection="1">
      <alignment horizontal="center"/>
      <protection hidden="1"/>
    </xf>
    <xf numFmtId="0" fontId="6" fillId="0" borderId="0" xfId="0" applyFont="1" applyBorder="1" applyAlignment="1" applyProtection="1">
      <alignment/>
      <protection hidden="1"/>
    </xf>
    <xf numFmtId="0" fontId="6" fillId="0" borderId="0" xfId="0" applyFont="1" applyBorder="1" applyAlignment="1" applyProtection="1">
      <alignment horizontal="right"/>
      <protection hidden="1"/>
    </xf>
    <xf numFmtId="0" fontId="6" fillId="0" borderId="2" xfId="0" applyFont="1" applyBorder="1" applyAlignment="1" applyProtection="1">
      <alignment/>
      <protection hidden="1"/>
    </xf>
    <xf numFmtId="0" fontId="6" fillId="0" borderId="2" xfId="0" applyFont="1" applyBorder="1" applyAlignment="1" applyProtection="1">
      <alignment horizontal="right"/>
      <protection hidden="1"/>
    </xf>
    <xf numFmtId="172" fontId="5" fillId="0" borderId="0" xfId="0" applyNumberFormat="1" applyFont="1" applyAlignment="1" applyProtection="1">
      <alignment/>
      <protection hidden="1"/>
    </xf>
    <xf numFmtId="172" fontId="5" fillId="0" borderId="0" xfId="0" applyNumberFormat="1" applyFont="1" applyFill="1" applyAlignment="1" applyProtection="1">
      <alignment/>
      <protection hidden="1"/>
    </xf>
    <xf numFmtId="172" fontId="5" fillId="0" borderId="4" xfId="0" applyNumberFormat="1" applyFont="1" applyBorder="1" applyAlignment="1" applyProtection="1">
      <alignment/>
      <protection hidden="1"/>
    </xf>
    <xf numFmtId="172" fontId="5" fillId="0" borderId="1" xfId="0" applyNumberFormat="1" applyFont="1" applyBorder="1" applyAlignment="1" applyProtection="1">
      <alignment/>
      <protection hidden="1"/>
    </xf>
    <xf numFmtId="0" fontId="5" fillId="0" borderId="0" xfId="0" applyFont="1" applyAlignment="1" applyProtection="1">
      <alignment horizontal="centerContinuous"/>
      <protection hidden="1"/>
    </xf>
    <xf numFmtId="0" fontId="8" fillId="0" borderId="0" xfId="0" applyFont="1" applyFill="1" applyAlignment="1" applyProtection="1">
      <alignment/>
      <protection hidden="1"/>
    </xf>
    <xf numFmtId="0" fontId="5" fillId="0" borderId="0" xfId="0" applyFont="1" applyFill="1" applyAlignment="1" applyProtection="1">
      <alignment/>
      <protection hidden="1"/>
    </xf>
    <xf numFmtId="0" fontId="5" fillId="0" borderId="2" xfId="0" applyFont="1" applyFill="1" applyBorder="1" applyAlignment="1" applyProtection="1">
      <alignment horizontal="right"/>
      <protection hidden="1"/>
    </xf>
    <xf numFmtId="0" fontId="5" fillId="0" borderId="0" xfId="0" applyFont="1" applyFill="1" applyAlignment="1" applyProtection="1">
      <alignment horizontal="right"/>
      <protection hidden="1"/>
    </xf>
    <xf numFmtId="172" fontId="5" fillId="0" borderId="0" xfId="0" applyNumberFormat="1" applyFont="1" applyFill="1" applyBorder="1" applyAlignment="1" applyProtection="1">
      <alignment horizontal="right"/>
      <protection hidden="1"/>
    </xf>
    <xf numFmtId="172" fontId="5" fillId="0" borderId="0" xfId="0" applyNumberFormat="1" applyFont="1" applyFill="1" applyAlignment="1" applyProtection="1">
      <alignment horizontal="right"/>
      <protection hidden="1"/>
    </xf>
    <xf numFmtId="172" fontId="5" fillId="0" borderId="5" xfId="0" applyNumberFormat="1" applyFont="1" applyFill="1" applyBorder="1" applyAlignment="1" applyProtection="1">
      <alignment/>
      <protection hidden="1"/>
    </xf>
    <xf numFmtId="0" fontId="5" fillId="0" borderId="4" xfId="0" applyFont="1" applyFill="1" applyBorder="1" applyAlignment="1" applyProtection="1">
      <alignment horizontal="right"/>
      <protection hidden="1"/>
    </xf>
    <xf numFmtId="172" fontId="5" fillId="0" borderId="4" xfId="0" applyNumberFormat="1" applyFont="1" applyFill="1" applyBorder="1" applyAlignment="1" applyProtection="1">
      <alignment/>
      <protection hidden="1"/>
    </xf>
    <xf numFmtId="172" fontId="5" fillId="0" borderId="1" xfId="0" applyNumberFormat="1" applyFont="1" applyFill="1" applyBorder="1" applyAlignment="1" applyProtection="1">
      <alignment/>
      <protection hidden="1"/>
    </xf>
    <xf numFmtId="0" fontId="5" fillId="0" borderId="0" xfId="0" applyFont="1" applyAlignment="1" applyProtection="1">
      <alignment horizontal="left" indent="1"/>
      <protection hidden="1"/>
    </xf>
    <xf numFmtId="175" fontId="5" fillId="0" borderId="0" xfId="15" applyNumberFormat="1" applyFont="1" applyAlignment="1" applyProtection="1">
      <alignment/>
      <protection hidden="1"/>
    </xf>
    <xf numFmtId="172" fontId="5" fillId="0" borderId="0" xfId="15" applyNumberFormat="1" applyFont="1" applyFill="1" applyAlignment="1" applyProtection="1">
      <alignment/>
      <protection hidden="1"/>
    </xf>
    <xf numFmtId="10" fontId="5" fillId="0" borderId="0" xfId="28" applyNumberFormat="1" applyFont="1" applyAlignment="1" applyProtection="1">
      <alignment/>
      <protection hidden="1"/>
    </xf>
    <xf numFmtId="172" fontId="5" fillId="0" borderId="0" xfId="28" applyNumberFormat="1" applyFont="1" applyFill="1" applyAlignment="1" applyProtection="1">
      <alignment/>
      <protection hidden="1"/>
    </xf>
    <xf numFmtId="0" fontId="0" fillId="0" borderId="0" xfId="0" applyFont="1" applyAlignment="1" applyProtection="1">
      <alignment vertical="top"/>
      <protection hidden="1"/>
    </xf>
    <xf numFmtId="0" fontId="0" fillId="0" borderId="4" xfId="0" applyFont="1" applyBorder="1" applyAlignment="1" applyProtection="1">
      <alignment vertical="top"/>
      <protection hidden="1"/>
    </xf>
    <xf numFmtId="0" fontId="0" fillId="0" borderId="4" xfId="0" applyFont="1" applyBorder="1" applyAlignment="1" applyProtection="1">
      <alignment horizontal="right" vertical="top"/>
      <protection hidden="1"/>
    </xf>
    <xf numFmtId="0" fontId="0" fillId="0" borderId="0" xfId="0" applyAlignment="1" applyProtection="1">
      <alignment vertical="top"/>
      <protection hidden="1"/>
    </xf>
    <xf numFmtId="209" fontId="0" fillId="0" borderId="0" xfId="0" applyNumberFormat="1" applyFont="1" applyFill="1" applyAlignment="1" applyProtection="1">
      <alignment vertical="top"/>
      <protection hidden="1"/>
    </xf>
    <xf numFmtId="209" fontId="0" fillId="0" borderId="0" xfId="0" applyNumberFormat="1" applyFont="1" applyAlignment="1" applyProtection="1">
      <alignment vertical="top"/>
      <protection hidden="1"/>
    </xf>
    <xf numFmtId="209" fontId="0" fillId="0" borderId="0" xfId="0" applyNumberFormat="1" applyFont="1" applyFill="1" applyAlignment="1" applyProtection="1">
      <alignment horizontal="justify" vertical="top"/>
      <protection hidden="1"/>
    </xf>
    <xf numFmtId="209" fontId="0" fillId="0" borderId="0" xfId="0" applyNumberFormat="1" applyFont="1" applyAlignment="1" applyProtection="1">
      <alignment horizontal="justify" vertical="top"/>
      <protection hidden="1"/>
    </xf>
    <xf numFmtId="9" fontId="5" fillId="0" borderId="0" xfId="28" applyFont="1" applyAlignment="1" applyProtection="1">
      <alignment/>
      <protection hidden="1"/>
    </xf>
    <xf numFmtId="0" fontId="0" fillId="0" borderId="0" xfId="0" applyFont="1" applyAlignment="1" applyProtection="1">
      <alignment vertical="top" wrapText="1"/>
      <protection hidden="1"/>
    </xf>
    <xf numFmtId="0" fontId="5" fillId="0" borderId="0" xfId="0" applyFont="1" applyAlignment="1" applyProtection="1">
      <alignment horizontal="center"/>
      <protection hidden="1"/>
    </xf>
    <xf numFmtId="0" fontId="5" fillId="0" borderId="0" xfId="0" applyFont="1" applyFill="1" applyBorder="1" applyAlignment="1" applyProtection="1">
      <alignment horizontal="right"/>
      <protection hidden="1"/>
    </xf>
    <xf numFmtId="172" fontId="5" fillId="0" borderId="2" xfId="0" applyNumberFormat="1" applyFont="1" applyFill="1" applyBorder="1" applyAlignment="1" applyProtection="1">
      <alignment/>
      <protection hidden="1"/>
    </xf>
    <xf numFmtId="172" fontId="5" fillId="0" borderId="2" xfId="15" applyNumberFormat="1" applyFont="1" applyFill="1" applyBorder="1" applyAlignment="1" applyProtection="1">
      <alignment/>
      <protection hidden="1"/>
    </xf>
    <xf numFmtId="172" fontId="5" fillId="0" borderId="0" xfId="15" applyNumberFormat="1" applyFont="1" applyAlignment="1" applyProtection="1">
      <alignment/>
      <protection hidden="1"/>
    </xf>
    <xf numFmtId="172" fontId="5" fillId="0" borderId="1" xfId="28" applyNumberFormat="1" applyFont="1" applyFill="1" applyBorder="1" applyAlignment="1" applyProtection="1">
      <alignment/>
      <protection hidden="1"/>
    </xf>
    <xf numFmtId="0" fontId="5" fillId="0" borderId="0" xfId="0" applyFont="1" applyAlignment="1" applyProtection="1">
      <alignment vertical="top"/>
      <protection hidden="1"/>
    </xf>
    <xf numFmtId="14" fontId="5" fillId="0" borderId="4" xfId="0" applyNumberFormat="1" applyFont="1" applyBorder="1" applyAlignment="1" applyProtection="1">
      <alignment horizontal="center"/>
      <protection hidden="1"/>
    </xf>
    <xf numFmtId="172" fontId="5" fillId="0" borderId="0" xfId="0" applyNumberFormat="1" applyFont="1" applyBorder="1" applyAlignment="1" applyProtection="1">
      <alignment/>
      <protection hidden="1"/>
    </xf>
    <xf numFmtId="182" fontId="5" fillId="0" borderId="13" xfId="0" applyNumberFormat="1" applyFont="1" applyBorder="1" applyAlignment="1" applyProtection="1">
      <alignment/>
      <protection hidden="1"/>
    </xf>
    <xf numFmtId="182" fontId="5" fillId="0" borderId="0" xfId="0" applyNumberFormat="1" applyFont="1" applyBorder="1" applyAlignment="1" applyProtection="1">
      <alignment/>
      <protection hidden="1"/>
    </xf>
    <xf numFmtId="0" fontId="0" fillId="0" borderId="0" xfId="0" applyFont="1" applyFill="1" applyAlignment="1" applyProtection="1">
      <alignment horizontal="center"/>
      <protection hidden="1" locked="0"/>
    </xf>
    <xf numFmtId="38" fontId="0" fillId="0" borderId="0" xfId="0" applyNumberFormat="1" applyFont="1" applyFill="1" applyAlignment="1" applyProtection="1">
      <alignment horizontal="center"/>
      <protection hidden="1" locked="0"/>
    </xf>
    <xf numFmtId="0" fontId="0" fillId="0" borderId="0" xfId="0" applyFont="1" applyAlignment="1" applyProtection="1">
      <alignment horizontal="justify" vertical="top" wrapText="1"/>
      <protection hidden="1"/>
    </xf>
    <xf numFmtId="14" fontId="5" fillId="0" borderId="0" xfId="0" applyNumberFormat="1" applyFont="1" applyAlignment="1" applyProtection="1">
      <alignment horizontal="center"/>
      <protection hidden="1"/>
    </xf>
    <xf numFmtId="0" fontId="5" fillId="0" borderId="0" xfId="0" applyFont="1" applyAlignment="1" applyProtection="1">
      <alignment horizontal="justify" vertical="top" wrapText="1"/>
      <protection hidden="1"/>
    </xf>
    <xf numFmtId="0" fontId="0" fillId="0" borderId="0" xfId="0" applyAlignment="1" applyProtection="1">
      <alignment vertical="top" wrapText="1"/>
      <protection hidden="1"/>
    </xf>
    <xf numFmtId="0" fontId="5" fillId="0" borderId="0" xfId="0" applyFont="1" applyFill="1" applyBorder="1" applyAlignment="1" applyProtection="1">
      <alignment horizontal="justify" vertical="top" wrapText="1"/>
      <protection hidden="1"/>
    </xf>
    <xf numFmtId="0" fontId="0" fillId="0" borderId="0" xfId="0" applyAlignment="1" applyProtection="1">
      <alignment horizontal="justify" vertical="top" wrapText="1"/>
      <protection hidden="1"/>
    </xf>
    <xf numFmtId="0" fontId="0" fillId="0" borderId="0" xfId="0" applyFont="1" applyFill="1" applyAlignment="1" applyProtection="1">
      <alignment horizontal="justify" vertical="top" wrapText="1"/>
      <protection hidden="1"/>
    </xf>
    <xf numFmtId="0" fontId="5" fillId="0" borderId="0" xfId="0" applyFont="1" applyFill="1" applyBorder="1" applyAlignment="1" applyProtection="1">
      <alignment vertical="top" wrapText="1"/>
      <protection hidden="1"/>
    </xf>
    <xf numFmtId="0" fontId="0" fillId="0" borderId="0" xfId="0" applyFont="1" applyAlignment="1" applyProtection="1">
      <alignment vertical="top" wrapText="1"/>
      <protection hidden="1"/>
    </xf>
    <xf numFmtId="0" fontId="5" fillId="0" borderId="0" xfId="0" applyFont="1" applyAlignment="1" applyProtection="1">
      <alignment horizontal="center"/>
      <protection hidden="1"/>
    </xf>
  </cellXfs>
  <cellStyles count="16">
    <cellStyle name="Normal" xfId="0"/>
    <cellStyle name="Comma" xfId="15"/>
    <cellStyle name="Comma [0]" xfId="16"/>
    <cellStyle name="comma zerodec" xfId="17"/>
    <cellStyle name="Currency" xfId="18"/>
    <cellStyle name="Currency [0]" xfId="19"/>
    <cellStyle name="Currency1" xfId="20"/>
    <cellStyle name="Date" xfId="21"/>
    <cellStyle name="Dollar (zero dec)" xfId="22"/>
    <cellStyle name="Fixed" xfId="23"/>
    <cellStyle name="Followed Hyperlink" xfId="24"/>
    <cellStyle name="HEADING1" xfId="25"/>
    <cellStyle name="HEADING2" xfId="26"/>
    <cellStyle name="Hyperlink" xfId="27"/>
    <cellStyle name="Percent" xfId="28"/>
    <cellStyle name="Total"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800100</xdr:colOff>
      <xdr:row>105</xdr:row>
      <xdr:rowOff>85725</xdr:rowOff>
    </xdr:from>
    <xdr:to>
      <xdr:col>9</xdr:col>
      <xdr:colOff>838200</xdr:colOff>
      <xdr:row>105</xdr:row>
      <xdr:rowOff>85725</xdr:rowOff>
    </xdr:to>
    <xdr:sp>
      <xdr:nvSpPr>
        <xdr:cNvPr id="1" name="Line 16"/>
        <xdr:cNvSpPr>
          <a:spLocks/>
        </xdr:cNvSpPr>
      </xdr:nvSpPr>
      <xdr:spPr>
        <a:xfrm>
          <a:off x="4686300" y="19631025"/>
          <a:ext cx="1000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105</xdr:row>
      <xdr:rowOff>114300</xdr:rowOff>
    </xdr:from>
    <xdr:to>
      <xdr:col>7</xdr:col>
      <xdr:colOff>85725</xdr:colOff>
      <xdr:row>105</xdr:row>
      <xdr:rowOff>114300</xdr:rowOff>
    </xdr:to>
    <xdr:sp>
      <xdr:nvSpPr>
        <xdr:cNvPr id="2" name="Line 17"/>
        <xdr:cNvSpPr>
          <a:spLocks/>
        </xdr:cNvSpPr>
      </xdr:nvSpPr>
      <xdr:spPr>
        <a:xfrm flipH="1">
          <a:off x="3086100" y="19659600"/>
          <a:ext cx="885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FB%20Consol%20WS%202004_V4(for%20Bursa%20Malaysia)%20KFB%20B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ohizi\gapp_kfima\consol%20pack%20(311201)audited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KFimaBhd-04Mar(26.5.04)%20from%20H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g"/>
      <sheetName val="NOTE KLSE"/>
      <sheetName val="IS"/>
      <sheetName val="BS"/>
      <sheetName val="equity"/>
      <sheetName val="Endel Grp-RM"/>
      <sheetName val="Consol"/>
      <sheetName val="cf"/>
      <sheetName val="cfa"/>
      <sheetName val="cfb"/>
      <sheetName val="associate"/>
      <sheetName val="goodwill"/>
      <sheetName val="mi"/>
      <sheetName val="MI 04(ey)"/>
      <sheetName val="Div"/>
      <sheetName val="dis-fshsb"/>
      <sheetName val="dis-fsh"/>
      <sheetName val="dis-frla"/>
      <sheetName val="dis-fam"/>
    </sheetNames>
    <sheetDataSet>
      <sheetData sheetId="3">
        <row r="17">
          <cell r="D17">
            <v>19894305</v>
          </cell>
          <cell r="F17">
            <v>11779000</v>
          </cell>
          <cell r="AN17">
            <v>30961391</v>
          </cell>
        </row>
        <row r="107">
          <cell r="AU107">
            <v>187593</v>
          </cell>
        </row>
      </sheetData>
      <sheetData sheetId="7">
        <row r="46">
          <cell r="H46">
            <v>-10716</v>
          </cell>
        </row>
        <row r="47">
          <cell r="H47">
            <v>-10557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Table of contents"/>
      <sheetName val="Section A"/>
      <sheetName val="Section B"/>
      <sheetName val="Section C"/>
      <sheetName val="Lead Schd"/>
      <sheetName val="BS01A"/>
      <sheetName val="BS01B"/>
      <sheetName val="BS01C"/>
      <sheetName val="BS01D"/>
      <sheetName val="BS01E"/>
      <sheetName val="PL02"/>
      <sheetName val="BS03&amp;3A"/>
      <sheetName val="BS04"/>
      <sheetName val="BS05"/>
      <sheetName val="BS06"/>
      <sheetName val="BS06A"/>
      <sheetName val="BS06B"/>
      <sheetName val="BS06C&amp;D"/>
      <sheetName val="BS07 "/>
      <sheetName val="BS08"/>
      <sheetName val="BS08B&amp;C"/>
      <sheetName val="BS08D"/>
      <sheetName val="BS09"/>
      <sheetName val="BS09A"/>
      <sheetName val="BS10"/>
      <sheetName val="BS10A"/>
      <sheetName val="BS10B"/>
      <sheetName val="BS11"/>
      <sheetName val="BS12"/>
      <sheetName val="BS13"/>
      <sheetName val="BS14"/>
      <sheetName val="BS15"/>
      <sheetName val="BS16"/>
      <sheetName val="BS17"/>
      <sheetName val="BS17A"/>
      <sheetName val="BS18"/>
      <sheetName val="BS19"/>
      <sheetName val="BS19A"/>
      <sheetName val="BS20"/>
      <sheetName val="BS21"/>
      <sheetName val="BS21A"/>
      <sheetName val="BS22"/>
      <sheetName val="BS22A"/>
      <sheetName val="BS23"/>
      <sheetName val="BS23A"/>
      <sheetName val="BS24"/>
      <sheetName val="BS25"/>
      <sheetName val="BS26"/>
      <sheetName val="BS27"/>
      <sheetName val="BS27A"/>
      <sheetName val="PL28"/>
      <sheetName val="PL29"/>
      <sheetName val="PL30"/>
      <sheetName val="PL31"/>
      <sheetName val="PL32"/>
      <sheetName val="PL33"/>
      <sheetName val="PL34"/>
      <sheetName val="PL34A"/>
      <sheetName val="PL35"/>
      <sheetName val="com&amp;staffN36"/>
      <sheetName val="contingentN37"/>
      <sheetName val="rptN38"/>
    </sheetNames>
    <sheetDataSet>
      <sheetData sheetId="16">
        <row r="7">
          <cell r="G7" t="str">
            <v>At 1/1/2001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
      <sheetName val="dr"/>
      <sheetName val="statement"/>
      <sheetName val="A Rep"/>
      <sheetName val="acs"/>
      <sheetName val="ppe GR "/>
      <sheetName val="PPE Other assets"/>
      <sheetName val="Equity(Cons 1)"/>
      <sheetName val="EQUITY(Cons 2)"/>
      <sheetName val="EQUITY(Com)"/>
      <sheetName val="Segment"/>
    </sheetNames>
    <sheetDataSet>
      <sheetData sheetId="4">
        <row r="37">
          <cell r="I37">
            <v>-10536</v>
          </cell>
          <cell r="K37">
            <v>-6330</v>
          </cell>
        </row>
        <row r="122">
          <cell r="K122">
            <v>18416</v>
          </cell>
        </row>
      </sheetData>
      <sheetData sheetId="7">
        <row r="26">
          <cell r="K26">
            <v>5136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52"/>
  <sheetViews>
    <sheetView tabSelected="1" view="pageBreakPreview" zoomScale="80" zoomScaleNormal="85" zoomScaleSheetLayoutView="80" workbookViewId="0" topLeftCell="A1">
      <selection activeCell="C14" sqref="C14"/>
    </sheetView>
  </sheetViews>
  <sheetFormatPr defaultColWidth="9.140625" defaultRowHeight="12.75"/>
  <cols>
    <col min="1" max="3" width="9.140625" style="47" customWidth="1"/>
    <col min="4" max="4" width="16.28125" style="47" customWidth="1"/>
    <col min="5" max="6" width="13.7109375" style="47" customWidth="1"/>
    <col min="7" max="7" width="1.1484375" style="47" customWidth="1"/>
    <col min="8" max="9" width="13.7109375" style="47" customWidth="1"/>
    <col min="10" max="10" width="1.7109375" style="47" customWidth="1"/>
    <col min="11" max="11" width="10.140625" style="47" bestFit="1" customWidth="1"/>
    <col min="12" max="16384" width="9.140625" style="47" customWidth="1"/>
  </cols>
  <sheetData>
    <row r="1" spans="1:9" ht="12.75">
      <c r="A1" s="45" t="s">
        <v>0</v>
      </c>
      <c r="B1" s="46"/>
      <c r="C1" s="46"/>
      <c r="D1" s="46"/>
      <c r="E1" s="46"/>
      <c r="F1" s="46"/>
      <c r="G1" s="46"/>
      <c r="H1" s="46"/>
      <c r="I1" s="46"/>
    </row>
    <row r="2" spans="1:9" ht="12.75">
      <c r="A2" s="46" t="s">
        <v>15</v>
      </c>
      <c r="B2" s="46"/>
      <c r="C2" s="46"/>
      <c r="D2" s="46"/>
      <c r="E2" s="46"/>
      <c r="F2" s="46"/>
      <c r="G2" s="46"/>
      <c r="H2" s="46"/>
      <c r="I2" s="46"/>
    </row>
    <row r="3" spans="1:9" ht="12.75">
      <c r="A3" s="46" t="s">
        <v>16</v>
      </c>
      <c r="B3" s="46"/>
      <c r="C3" s="46"/>
      <c r="D3" s="46"/>
      <c r="E3" s="46"/>
      <c r="F3" s="46"/>
      <c r="G3" s="46"/>
      <c r="H3" s="46"/>
      <c r="I3" s="46"/>
    </row>
    <row r="4" spans="1:9" ht="12.75">
      <c r="A4" s="46"/>
      <c r="B4" s="46"/>
      <c r="C4" s="46"/>
      <c r="D4" s="46"/>
      <c r="E4" s="46"/>
      <c r="F4" s="46"/>
      <c r="G4" s="46"/>
      <c r="H4" s="46"/>
      <c r="I4" s="46"/>
    </row>
    <row r="5" spans="1:9" ht="12.75">
      <c r="A5" s="48" t="s">
        <v>52</v>
      </c>
      <c r="B5" s="46"/>
      <c r="C5" s="46"/>
      <c r="D5" s="46"/>
      <c r="E5" s="46"/>
      <c r="F5" s="46"/>
      <c r="G5" s="46"/>
      <c r="H5" s="46"/>
      <c r="I5" s="46"/>
    </row>
    <row r="6" spans="1:11" ht="12.75">
      <c r="A6" s="48" t="s">
        <v>226</v>
      </c>
      <c r="B6" s="46"/>
      <c r="C6" s="46"/>
      <c r="D6" s="46"/>
      <c r="E6" s="46"/>
      <c r="F6" s="46"/>
      <c r="G6" s="46"/>
      <c r="H6" s="46"/>
      <c r="I6" s="46"/>
      <c r="K6" s="49"/>
    </row>
    <row r="7" spans="1:9" ht="12.75">
      <c r="A7" s="48" t="s">
        <v>112</v>
      </c>
      <c r="B7" s="46"/>
      <c r="C7" s="46"/>
      <c r="D7" s="46"/>
      <c r="E7" s="46"/>
      <c r="F7" s="46"/>
      <c r="G7" s="46"/>
      <c r="H7" s="46"/>
      <c r="I7" s="46"/>
    </row>
    <row r="9" spans="1:9" ht="12.75">
      <c r="A9" s="50"/>
      <c r="B9" s="50"/>
      <c r="C9" s="51"/>
      <c r="D9" s="51"/>
      <c r="E9" s="224" t="s">
        <v>17</v>
      </c>
      <c r="F9" s="224"/>
      <c r="G9" s="51"/>
      <c r="H9" s="225" t="s">
        <v>115</v>
      </c>
      <c r="I9" s="225"/>
    </row>
    <row r="10" spans="1:9" ht="12.75">
      <c r="A10" s="53"/>
      <c r="B10" s="53"/>
      <c r="C10" s="52"/>
      <c r="D10" s="52"/>
      <c r="E10" s="52" t="s">
        <v>18</v>
      </c>
      <c r="F10" s="52" t="s">
        <v>19</v>
      </c>
      <c r="G10" s="52"/>
      <c r="H10" s="52" t="s">
        <v>18</v>
      </c>
      <c r="I10" s="52" t="s">
        <v>19</v>
      </c>
    </row>
    <row r="11" spans="1:9" ht="12.75">
      <c r="A11" s="53"/>
      <c r="B11" s="53"/>
      <c r="C11" s="52"/>
      <c r="D11" s="52"/>
      <c r="E11" s="52" t="s">
        <v>20</v>
      </c>
      <c r="F11" s="52" t="s">
        <v>21</v>
      </c>
      <c r="G11" s="52"/>
      <c r="H11" s="52" t="s">
        <v>22</v>
      </c>
      <c r="I11" s="52" t="s">
        <v>21</v>
      </c>
    </row>
    <row r="12" spans="1:9" ht="12.75">
      <c r="A12" s="50"/>
      <c r="B12" s="50"/>
      <c r="C12" s="51"/>
      <c r="D12" s="51"/>
      <c r="E12" s="52" t="s">
        <v>23</v>
      </c>
      <c r="F12" s="52" t="s">
        <v>23</v>
      </c>
      <c r="G12" s="51"/>
      <c r="H12" s="52" t="s">
        <v>24</v>
      </c>
      <c r="I12" s="52" t="s">
        <v>25</v>
      </c>
    </row>
    <row r="13" spans="1:9" ht="12.75">
      <c r="A13" s="50"/>
      <c r="B13" s="50"/>
      <c r="C13" s="51"/>
      <c r="D13" s="51"/>
      <c r="E13" s="52"/>
      <c r="F13" s="52"/>
      <c r="G13" s="51"/>
      <c r="H13" s="52"/>
      <c r="I13" s="52" t="s">
        <v>372</v>
      </c>
    </row>
    <row r="14" spans="1:9" ht="12.75">
      <c r="A14" s="50"/>
      <c r="B14" s="50"/>
      <c r="C14" s="51"/>
      <c r="D14" s="51"/>
      <c r="E14" s="52"/>
      <c r="F14" s="52"/>
      <c r="G14" s="51"/>
      <c r="H14" s="52"/>
      <c r="I14" s="52" t="s">
        <v>357</v>
      </c>
    </row>
    <row r="15" spans="1:9" ht="13.5" thickBot="1">
      <c r="A15" s="51"/>
      <c r="B15" s="51"/>
      <c r="C15" s="51"/>
      <c r="D15" s="51"/>
      <c r="E15" s="54" t="s">
        <v>147</v>
      </c>
      <c r="F15" s="54" t="s">
        <v>148</v>
      </c>
      <c r="G15" s="55"/>
      <c r="H15" s="54" t="str">
        <f>E15</f>
        <v>31-03-04</v>
      </c>
      <c r="I15" s="54" t="str">
        <f>F15</f>
        <v>31-03-03</v>
      </c>
    </row>
    <row r="16" spans="1:9" ht="12.75">
      <c r="A16" s="51"/>
      <c r="B16" s="51"/>
      <c r="C16" s="51"/>
      <c r="D16" s="51"/>
      <c r="E16" s="52" t="s">
        <v>9</v>
      </c>
      <c r="F16" s="52" t="s">
        <v>9</v>
      </c>
      <c r="G16" s="51"/>
      <c r="H16" s="52" t="s">
        <v>9</v>
      </c>
      <c r="I16" s="52" t="s">
        <v>9</v>
      </c>
    </row>
    <row r="17" spans="1:9" ht="12.75">
      <c r="A17" s="51"/>
      <c r="B17" s="51"/>
      <c r="C17" s="51"/>
      <c r="D17" s="51"/>
      <c r="E17" s="56"/>
      <c r="F17" s="56"/>
      <c r="G17" s="51"/>
      <c r="H17" s="56"/>
      <c r="I17" s="56"/>
    </row>
    <row r="18" spans="1:14" ht="12.75">
      <c r="A18" s="51" t="s">
        <v>4</v>
      </c>
      <c r="B18" s="50"/>
      <c r="C18" s="51"/>
      <c r="D18" s="51"/>
      <c r="E18" s="129">
        <f>H18-172155</f>
        <v>50921</v>
      </c>
      <c r="F18" s="129">
        <f>I18-160580</f>
        <v>60556</v>
      </c>
      <c r="G18" s="130"/>
      <c r="H18" s="129">
        <v>223076</v>
      </c>
      <c r="I18" s="129">
        <v>221136</v>
      </c>
      <c r="L18" s="57"/>
      <c r="M18" s="57"/>
      <c r="N18" s="58"/>
    </row>
    <row r="19" spans="1:14" ht="12.75">
      <c r="A19" s="51" t="s">
        <v>126</v>
      </c>
      <c r="B19" s="51"/>
      <c r="C19" s="51"/>
      <c r="D19" s="51"/>
      <c r="E19" s="131">
        <f>H19-3500</f>
        <v>789</v>
      </c>
      <c r="F19" s="131">
        <f>I19-2629</f>
        <v>5127</v>
      </c>
      <c r="G19" s="130"/>
      <c r="H19" s="131">
        <v>4289</v>
      </c>
      <c r="I19" s="131">
        <f>7560+196</f>
        <v>7756</v>
      </c>
      <c r="K19" s="59"/>
      <c r="L19" s="57"/>
      <c r="M19" s="57"/>
      <c r="N19" s="58"/>
    </row>
    <row r="20" spans="1:14" ht="12.75">
      <c r="A20" s="51" t="s">
        <v>125</v>
      </c>
      <c r="B20" s="51"/>
      <c r="C20" s="51"/>
      <c r="D20" s="51"/>
      <c r="E20" s="131">
        <f>H20--148380+713</f>
        <v>-46034</v>
      </c>
      <c r="F20" s="131">
        <f>I20--144185</f>
        <v>-61922</v>
      </c>
      <c r="G20" s="130"/>
      <c r="H20" s="131">
        <v>-195127</v>
      </c>
      <c r="I20" s="131">
        <v>-206107</v>
      </c>
      <c r="L20" s="57"/>
      <c r="M20" s="57"/>
      <c r="N20" s="58"/>
    </row>
    <row r="21" spans="1:14" ht="12.75">
      <c r="A21" s="51" t="s">
        <v>356</v>
      </c>
      <c r="B21" s="51"/>
      <c r="C21" s="51"/>
      <c r="D21" s="51"/>
      <c r="E21" s="131">
        <v>0</v>
      </c>
      <c r="F21" s="131">
        <f>I21--2940</f>
        <v>2940</v>
      </c>
      <c r="G21" s="130"/>
      <c r="H21" s="131">
        <v>0</v>
      </c>
      <c r="I21" s="131">
        <v>0</v>
      </c>
      <c r="L21" s="57"/>
      <c r="M21" s="57"/>
      <c r="N21" s="58"/>
    </row>
    <row r="22" spans="1:14" ht="12.75">
      <c r="A22" s="51"/>
      <c r="B22" s="51"/>
      <c r="C22" s="51"/>
      <c r="D22" s="51"/>
      <c r="E22" s="131"/>
      <c r="F22" s="131"/>
      <c r="G22" s="130"/>
      <c r="H22" s="132"/>
      <c r="I22" s="132"/>
      <c r="L22" s="57"/>
      <c r="M22" s="57"/>
      <c r="N22" s="58"/>
    </row>
    <row r="23" spans="1:14" s="63" customFormat="1" ht="12.75">
      <c r="A23" s="60" t="s">
        <v>129</v>
      </c>
      <c r="B23" s="60"/>
      <c r="C23" s="60"/>
      <c r="D23" s="60"/>
      <c r="E23" s="61">
        <f>SUM(E18:E22)</f>
        <v>5676</v>
      </c>
      <c r="F23" s="61">
        <f>SUM(F18:F22)</f>
        <v>6701</v>
      </c>
      <c r="G23" s="62"/>
      <c r="H23" s="62">
        <f>SUM(H18:H22)</f>
        <v>32238</v>
      </c>
      <c r="I23" s="62">
        <f>SUM(I18:I22)</f>
        <v>22785</v>
      </c>
      <c r="K23" s="58"/>
      <c r="L23" s="57"/>
      <c r="M23" s="57"/>
      <c r="N23" s="58"/>
    </row>
    <row r="24" spans="1:14" ht="12.75">
      <c r="A24" s="55"/>
      <c r="B24" s="55"/>
      <c r="C24" s="55"/>
      <c r="D24" s="55"/>
      <c r="E24" s="57"/>
      <c r="F24" s="57"/>
      <c r="G24" s="57"/>
      <c r="H24" s="57"/>
      <c r="I24" s="57"/>
      <c r="L24" s="57"/>
      <c r="M24" s="57"/>
      <c r="N24" s="58"/>
    </row>
    <row r="25" spans="1:14" s="63" customFormat="1" ht="12.75">
      <c r="A25" s="55" t="s">
        <v>101</v>
      </c>
      <c r="B25" s="55"/>
      <c r="C25" s="55"/>
      <c r="D25" s="55"/>
      <c r="E25" s="130">
        <f>H25--7287</f>
        <v>-3429</v>
      </c>
      <c r="F25" s="130">
        <f>I25--10837</f>
        <v>-1309</v>
      </c>
      <c r="G25" s="130"/>
      <c r="H25" s="133">
        <v>-10716</v>
      </c>
      <c r="I25" s="134">
        <f>-10899-1247</f>
        <v>-12146</v>
      </c>
      <c r="K25" s="47"/>
      <c r="L25" s="57"/>
      <c r="M25" s="57"/>
      <c r="N25" s="58"/>
    </row>
    <row r="26" spans="1:14" ht="12.75">
      <c r="A26" s="55" t="s">
        <v>358</v>
      </c>
      <c r="B26" s="55"/>
      <c r="C26" s="55"/>
      <c r="D26" s="55"/>
      <c r="E26" s="130">
        <f>H26-2489</f>
        <v>2769</v>
      </c>
      <c r="F26" s="130">
        <f>I26--2537</f>
        <v>6926</v>
      </c>
      <c r="G26" s="130"/>
      <c r="H26" s="133">
        <v>5258</v>
      </c>
      <c r="I26" s="134">
        <f>1926+2463</f>
        <v>4389</v>
      </c>
      <c r="L26" s="57"/>
      <c r="M26" s="57"/>
      <c r="N26" s="58"/>
    </row>
    <row r="27" spans="1:14" ht="12.75">
      <c r="A27" s="55" t="s">
        <v>128</v>
      </c>
      <c r="B27" s="55"/>
      <c r="C27" s="55"/>
      <c r="D27" s="55"/>
      <c r="E27" s="130"/>
      <c r="F27" s="130"/>
      <c r="G27" s="130"/>
      <c r="H27" s="133"/>
      <c r="I27" s="134"/>
      <c r="L27" s="57"/>
      <c r="M27" s="57"/>
      <c r="N27" s="58"/>
    </row>
    <row r="28" spans="1:14" ht="12.75">
      <c r="A28" s="66" t="s">
        <v>102</v>
      </c>
      <c r="B28" s="55"/>
      <c r="C28" s="55"/>
      <c r="D28" s="55"/>
      <c r="E28" s="130">
        <f>H28-1880</f>
        <v>1004</v>
      </c>
      <c r="F28" s="130">
        <f>I28-3213</f>
        <v>1657</v>
      </c>
      <c r="G28" s="130"/>
      <c r="H28" s="133">
        <v>2884</v>
      </c>
      <c r="I28" s="134">
        <v>4870</v>
      </c>
      <c r="L28" s="57"/>
      <c r="M28" s="57"/>
      <c r="N28" s="58"/>
    </row>
    <row r="29" spans="1:14" s="63" customFormat="1" ht="12.75">
      <c r="A29" s="67" t="s">
        <v>95</v>
      </c>
      <c r="B29" s="55"/>
      <c r="C29" s="55"/>
      <c r="D29" s="55"/>
      <c r="E29" s="130">
        <v>0</v>
      </c>
      <c r="F29" s="130">
        <v>0</v>
      </c>
      <c r="G29" s="130"/>
      <c r="H29" s="130">
        <v>0</v>
      </c>
      <c r="I29" s="130">
        <f>-196</f>
        <v>-196</v>
      </c>
      <c r="K29" s="47"/>
      <c r="L29" s="57"/>
      <c r="M29" s="57"/>
      <c r="N29" s="58"/>
    </row>
    <row r="30" spans="1:14" ht="12.75">
      <c r="A30" s="66"/>
      <c r="B30" s="55"/>
      <c r="C30" s="55"/>
      <c r="D30" s="55"/>
      <c r="E30" s="130"/>
      <c r="F30" s="130"/>
      <c r="G30" s="130"/>
      <c r="H30" s="133"/>
      <c r="I30" s="134"/>
      <c r="L30" s="57"/>
      <c r="M30" s="57"/>
      <c r="N30" s="58"/>
    </row>
    <row r="31" spans="1:14" ht="12.75">
      <c r="A31" s="68" t="s">
        <v>268</v>
      </c>
      <c r="B31" s="55"/>
      <c r="C31" s="55"/>
      <c r="D31" s="55"/>
      <c r="E31" s="130"/>
      <c r="F31" s="130"/>
      <c r="G31" s="130"/>
      <c r="H31" s="133"/>
      <c r="I31" s="134"/>
      <c r="L31" s="57"/>
      <c r="M31" s="57"/>
      <c r="N31" s="58"/>
    </row>
    <row r="32" spans="1:14" s="63" customFormat="1" ht="12.75">
      <c r="A32" s="55" t="s">
        <v>96</v>
      </c>
      <c r="B32" s="55"/>
      <c r="C32" s="55"/>
      <c r="D32" s="55"/>
      <c r="E32" s="130"/>
      <c r="F32" s="130"/>
      <c r="G32" s="130"/>
      <c r="H32" s="130"/>
      <c r="I32" s="130"/>
      <c r="K32" s="47"/>
      <c r="L32" s="57"/>
      <c r="M32" s="57"/>
      <c r="N32" s="58"/>
    </row>
    <row r="33" spans="1:14" s="63" customFormat="1" ht="12.75">
      <c r="A33" s="55" t="s">
        <v>100</v>
      </c>
      <c r="B33" s="55"/>
      <c r="C33" s="55"/>
      <c r="D33" s="55"/>
      <c r="E33" s="130">
        <f>(H33-105414)*0</f>
        <v>0</v>
      </c>
      <c r="F33" s="130">
        <v>0</v>
      </c>
      <c r="G33" s="130"/>
      <c r="H33" s="130">
        <v>106127</v>
      </c>
      <c r="I33" s="130">
        <v>0</v>
      </c>
      <c r="K33" s="57"/>
      <c r="L33" s="57"/>
      <c r="M33" s="57"/>
      <c r="N33" s="58"/>
    </row>
    <row r="34" spans="1:14" s="63" customFormat="1" ht="12.75">
      <c r="A34" s="69" t="s">
        <v>122</v>
      </c>
      <c r="B34" s="55"/>
      <c r="C34" s="55"/>
      <c r="D34" s="55"/>
      <c r="E34" s="130"/>
      <c r="F34" s="130"/>
      <c r="G34" s="130"/>
      <c r="H34" s="130"/>
      <c r="I34" s="130"/>
      <c r="K34" s="47"/>
      <c r="L34" s="57"/>
      <c r="M34" s="57"/>
      <c r="N34" s="58"/>
    </row>
    <row r="35" spans="1:14" s="63" customFormat="1" ht="12.75">
      <c r="A35" s="55" t="s">
        <v>124</v>
      </c>
      <c r="B35" s="55"/>
      <c r="C35" s="55"/>
      <c r="D35" s="55"/>
      <c r="E35" s="130">
        <v>0</v>
      </c>
      <c r="F35" s="130">
        <v>0</v>
      </c>
      <c r="G35" s="130"/>
      <c r="H35" s="130">
        <v>0</v>
      </c>
      <c r="I35" s="130">
        <v>43870</v>
      </c>
      <c r="K35" s="57"/>
      <c r="L35" s="57"/>
      <c r="M35" s="57"/>
      <c r="N35" s="58"/>
    </row>
    <row r="36" spans="1:14" ht="12.75">
      <c r="A36" s="55"/>
      <c r="B36" s="55"/>
      <c r="C36" s="55"/>
      <c r="D36" s="55"/>
      <c r="E36" s="57"/>
      <c r="F36" s="65"/>
      <c r="G36" s="57"/>
      <c r="H36" s="64"/>
      <c r="I36" s="65"/>
      <c r="L36" s="57"/>
      <c r="M36" s="57"/>
      <c r="N36" s="58"/>
    </row>
    <row r="37" spans="1:14" ht="12.75">
      <c r="A37" s="60" t="s">
        <v>130</v>
      </c>
      <c r="B37" s="60"/>
      <c r="C37" s="60"/>
      <c r="D37" s="60"/>
      <c r="E37" s="61">
        <f>SUM(E23:E36)</f>
        <v>6020</v>
      </c>
      <c r="F37" s="61">
        <f>SUM(F23:F36)</f>
        <v>13975</v>
      </c>
      <c r="G37" s="62"/>
      <c r="H37" s="61">
        <f>SUM(H23:H36)</f>
        <v>135791</v>
      </c>
      <c r="I37" s="61">
        <f>SUM(I23:I36)</f>
        <v>63572</v>
      </c>
      <c r="K37" s="58"/>
      <c r="L37" s="57"/>
      <c r="M37" s="57"/>
      <c r="N37" s="58"/>
    </row>
    <row r="38" spans="1:14" ht="12.75">
      <c r="A38" s="55"/>
      <c r="B38" s="55"/>
      <c r="C38" s="55"/>
      <c r="D38" s="55"/>
      <c r="E38" s="57"/>
      <c r="F38" s="57"/>
      <c r="G38" s="57"/>
      <c r="H38" s="57"/>
      <c r="I38" s="57"/>
      <c r="L38" s="57"/>
      <c r="M38" s="57"/>
      <c r="N38" s="58"/>
    </row>
    <row r="39" spans="1:14" ht="12.75">
      <c r="A39" s="55" t="s">
        <v>26</v>
      </c>
      <c r="B39" s="55"/>
      <c r="C39" s="55"/>
      <c r="D39" s="55"/>
      <c r="E39" s="130">
        <f>H39--8867</f>
        <v>-1669</v>
      </c>
      <c r="F39" s="130">
        <f>I39--6883</f>
        <v>553</v>
      </c>
      <c r="G39" s="130"/>
      <c r="H39" s="133">
        <f>'[3]acs'!$I$37</f>
        <v>-10536</v>
      </c>
      <c r="I39" s="134">
        <f>'[3]acs'!$K$37</f>
        <v>-6330</v>
      </c>
      <c r="L39" s="57"/>
      <c r="M39" s="57"/>
      <c r="N39" s="58"/>
    </row>
    <row r="40" spans="1:14" ht="12.75">
      <c r="A40" s="55"/>
      <c r="B40" s="55"/>
      <c r="C40" s="55"/>
      <c r="D40" s="55"/>
      <c r="E40" s="57"/>
      <c r="F40" s="65"/>
      <c r="G40" s="57"/>
      <c r="H40" s="64"/>
      <c r="I40" s="65"/>
      <c r="L40" s="57"/>
      <c r="M40" s="57"/>
      <c r="N40" s="58"/>
    </row>
    <row r="41" spans="1:14" ht="12.75">
      <c r="A41" s="60" t="s">
        <v>131</v>
      </c>
      <c r="B41" s="60"/>
      <c r="C41" s="60"/>
      <c r="D41" s="60"/>
      <c r="E41" s="70">
        <f>SUM(E37:E40)</f>
        <v>4351</v>
      </c>
      <c r="F41" s="70">
        <f>SUM(F37:F40)</f>
        <v>14528</v>
      </c>
      <c r="G41" s="62"/>
      <c r="H41" s="70">
        <f>SUM(H37:H40)</f>
        <v>125255</v>
      </c>
      <c r="I41" s="70">
        <f>SUM(I37:I40)</f>
        <v>57242</v>
      </c>
      <c r="L41" s="57"/>
      <c r="M41" s="57"/>
      <c r="N41" s="58"/>
    </row>
    <row r="42" spans="1:14" ht="12.75">
      <c r="A42" s="55"/>
      <c r="B42" s="55"/>
      <c r="C42" s="55"/>
      <c r="D42" s="55"/>
      <c r="E42" s="57"/>
      <c r="F42" s="65"/>
      <c r="G42" s="57"/>
      <c r="H42" s="64"/>
      <c r="I42" s="65"/>
      <c r="L42" s="57"/>
      <c r="M42" s="57"/>
      <c r="N42" s="58"/>
    </row>
    <row r="43" spans="1:14" ht="12.75">
      <c r="A43" s="55" t="s">
        <v>103</v>
      </c>
      <c r="B43" s="55"/>
      <c r="C43" s="55"/>
      <c r="D43" s="55"/>
      <c r="E43" s="130">
        <f>H43--4207</f>
        <v>-1549</v>
      </c>
      <c r="F43" s="130">
        <f>I43--2649</f>
        <v>-1278</v>
      </c>
      <c r="G43" s="130"/>
      <c r="H43" s="133">
        <v>-5756</v>
      </c>
      <c r="I43" s="134">
        <v>-3927</v>
      </c>
      <c r="L43" s="57"/>
      <c r="M43" s="57"/>
      <c r="N43" s="58"/>
    </row>
    <row r="44" spans="1:14" ht="12.75">
      <c r="A44" s="55"/>
      <c r="B44" s="55"/>
      <c r="C44" s="55"/>
      <c r="D44" s="55"/>
      <c r="E44" s="71"/>
      <c r="F44" s="65"/>
      <c r="G44" s="57"/>
      <c r="H44" s="64"/>
      <c r="I44" s="65"/>
      <c r="L44" s="57"/>
      <c r="M44" s="57"/>
      <c r="N44" s="58"/>
    </row>
    <row r="45" spans="1:14" ht="13.5" thickBot="1">
      <c r="A45" s="60" t="s">
        <v>110</v>
      </c>
      <c r="B45" s="60"/>
      <c r="C45" s="60"/>
      <c r="D45" s="60"/>
      <c r="E45" s="72">
        <f>SUM(E41:E44)</f>
        <v>2802</v>
      </c>
      <c r="F45" s="72">
        <f>SUM(F41:F44)</f>
        <v>13250</v>
      </c>
      <c r="G45" s="73"/>
      <c r="H45" s="72">
        <f>SUM(H41:H44)</f>
        <v>119499</v>
      </c>
      <c r="I45" s="72">
        <f>SUM(I41:I44)</f>
        <v>53315</v>
      </c>
      <c r="K45" s="59"/>
      <c r="L45" s="57"/>
      <c r="M45" s="57"/>
      <c r="N45" s="58"/>
    </row>
    <row r="46" spans="1:13" ht="13.5" thickTop="1">
      <c r="A46" s="51"/>
      <c r="B46" s="51"/>
      <c r="C46" s="51"/>
      <c r="D46" s="51"/>
      <c r="E46" s="74"/>
      <c r="F46" s="109"/>
      <c r="G46" s="74"/>
      <c r="H46" s="74"/>
      <c r="I46" s="74"/>
      <c r="K46" s="58"/>
      <c r="L46" s="57"/>
      <c r="M46" s="57"/>
    </row>
    <row r="47" spans="1:11" ht="12.75">
      <c r="A47" s="75" t="s">
        <v>98</v>
      </c>
      <c r="B47" s="52"/>
      <c r="C47" s="50"/>
      <c r="D47" s="50"/>
      <c r="E47" s="74"/>
      <c r="F47" s="76"/>
      <c r="G47" s="74"/>
      <c r="H47" s="74"/>
      <c r="I47" s="76"/>
      <c r="K47" s="58"/>
    </row>
    <row r="48" spans="1:11" ht="13.5" thickBot="1">
      <c r="A48" s="77" t="s">
        <v>27</v>
      </c>
      <c r="B48" s="77"/>
      <c r="C48" s="50"/>
      <c r="D48" s="50"/>
      <c r="E48" s="78">
        <f>E45/263160*100</f>
        <v>1.064751481988144</v>
      </c>
      <c r="F48" s="78">
        <f>F45/263160*100</f>
        <v>5.034959720322237</v>
      </c>
      <c r="G48" s="79"/>
      <c r="H48" s="78">
        <f>H45/263160*100</f>
        <v>45.40925672594619</v>
      </c>
      <c r="I48" s="78">
        <f>I45/263160*100</f>
        <v>20.25953792369661</v>
      </c>
      <c r="K48" s="58"/>
    </row>
    <row r="49" ht="6.75" customHeight="1" thickTop="1"/>
    <row r="51" spans="6:9" ht="12.75">
      <c r="F51" s="58"/>
      <c r="H51" s="58"/>
      <c r="I51" s="58"/>
    </row>
    <row r="52" ht="12.75">
      <c r="H52" s="59"/>
    </row>
  </sheetData>
  <sheetProtection password="E944" sheet="1" objects="1" scenarios="1"/>
  <mergeCells count="2">
    <mergeCell ref="E9:F9"/>
    <mergeCell ref="H9:I9"/>
  </mergeCells>
  <printOptions/>
  <pageMargins left="0.5" right="0.25" top="1" bottom="0.75" header="0.2" footer="0.5"/>
  <pageSetup firstPageNumber="1" useFirstPageNumber="1" horizontalDpi="600" verticalDpi="600" orientation="portrait" paperSize="9" scale="93" r:id="rId1"/>
  <headerFooter alignWithMargins="0">
    <oddFooter>&amp;LThe condensed consolidated income statements should be read in conjunction with the audited financial statements for the year ended 31 March 2003 and the accompanying explanatory notes attached to the interim financial statements.&amp;R&amp;P
</oddFooter>
  </headerFooter>
</worksheet>
</file>

<file path=xl/worksheets/sheet2.xml><?xml version="1.0" encoding="utf-8"?>
<worksheet xmlns="http://schemas.openxmlformats.org/spreadsheetml/2006/main" xmlns:r="http://schemas.openxmlformats.org/officeDocument/2006/relationships">
  <dimension ref="A1:L48"/>
  <sheetViews>
    <sheetView view="pageBreakPreview" zoomScale="80" zoomScaleNormal="85" zoomScaleSheetLayoutView="80" workbookViewId="0" topLeftCell="A14">
      <selection activeCell="F36" sqref="F36"/>
    </sheetView>
  </sheetViews>
  <sheetFormatPr defaultColWidth="9.140625" defaultRowHeight="12.75"/>
  <cols>
    <col min="1" max="5" width="9.140625" style="51" customWidth="1"/>
    <col min="6" max="6" width="15.7109375" style="51" customWidth="1"/>
    <col min="7" max="7" width="2.28125" style="51" customWidth="1"/>
    <col min="8" max="8" width="15.7109375" style="51" customWidth="1"/>
    <col min="9" max="10" width="9.140625" style="113" customWidth="1"/>
    <col min="11" max="11" width="9.57421875" style="51" bestFit="1" customWidth="1"/>
    <col min="12" max="16384" width="9.140625" style="51" customWidth="1"/>
  </cols>
  <sheetData>
    <row r="1" spans="1:10" s="50" customFormat="1" ht="12.75">
      <c r="A1" s="110" t="str">
        <f>a</f>
        <v>KUMPULAN FIMA BERHAD</v>
      </c>
      <c r="B1" s="111"/>
      <c r="C1" s="111"/>
      <c r="D1" s="111"/>
      <c r="E1" s="111"/>
      <c r="F1" s="111"/>
      <c r="G1" s="111"/>
      <c r="H1" s="111"/>
      <c r="I1" s="112"/>
      <c r="J1" s="112"/>
    </row>
    <row r="2" spans="1:8" ht="12.75">
      <c r="A2" s="56" t="str">
        <f>b</f>
        <v>(Company No.:11817-V)</v>
      </c>
      <c r="B2" s="56"/>
      <c r="C2" s="56"/>
      <c r="D2" s="56"/>
      <c r="E2" s="56"/>
      <c r="F2" s="56"/>
      <c r="G2" s="56"/>
      <c r="H2" s="56"/>
    </row>
    <row r="3" spans="1:8" ht="12.75">
      <c r="A3" s="56" t="str">
        <f>d</f>
        <v>(Incorporated in Malaysia)</v>
      </c>
      <c r="B3" s="56"/>
      <c r="C3" s="56"/>
      <c r="D3" s="56"/>
      <c r="E3" s="56"/>
      <c r="F3" s="56"/>
      <c r="G3" s="56"/>
      <c r="H3" s="56"/>
    </row>
    <row r="5" spans="1:8" ht="12.75">
      <c r="A5" s="114" t="s">
        <v>227</v>
      </c>
      <c r="B5" s="56"/>
      <c r="C5" s="56"/>
      <c r="D5" s="56"/>
      <c r="E5" s="56"/>
      <c r="F5" s="56"/>
      <c r="G5" s="56"/>
      <c r="H5" s="56"/>
    </row>
    <row r="6" spans="1:8" ht="12.75">
      <c r="A6" s="114" t="str">
        <f>f</f>
        <v>Except as disclosed otherwise, the figures have not been audited</v>
      </c>
      <c r="B6" s="56"/>
      <c r="C6" s="56"/>
      <c r="D6" s="56"/>
      <c r="E6" s="56"/>
      <c r="F6" s="56"/>
      <c r="G6" s="56"/>
      <c r="H6" s="56"/>
    </row>
    <row r="8" spans="1:8" ht="12.75">
      <c r="A8" s="52"/>
      <c r="C8" s="80"/>
      <c r="D8" s="81"/>
      <c r="E8" s="81"/>
      <c r="F8" s="82" t="s">
        <v>28</v>
      </c>
      <c r="G8" s="82"/>
      <c r="H8" s="82" t="s">
        <v>28</v>
      </c>
    </row>
    <row r="9" spans="1:8" ht="12.75">
      <c r="A9" s="52"/>
      <c r="C9" s="80"/>
      <c r="D9" s="80"/>
      <c r="E9" s="80"/>
      <c r="F9" s="83" t="str">
        <f>'is'!E15</f>
        <v>31-03-04</v>
      </c>
      <c r="G9" s="83"/>
      <c r="H9" s="83" t="s">
        <v>29</v>
      </c>
    </row>
    <row r="10" spans="1:8" ht="12.75">
      <c r="A10" s="52"/>
      <c r="C10" s="80"/>
      <c r="D10" s="80"/>
      <c r="E10" s="80"/>
      <c r="F10" s="82" t="s">
        <v>30</v>
      </c>
      <c r="G10" s="83"/>
      <c r="H10" s="82" t="s">
        <v>372</v>
      </c>
    </row>
    <row r="11" spans="1:8" ht="12.75">
      <c r="A11" s="52"/>
      <c r="C11" s="80"/>
      <c r="D11" s="80"/>
      <c r="E11" s="80"/>
      <c r="F11" s="82"/>
      <c r="G11" s="83"/>
      <c r="H11" s="82" t="s">
        <v>357</v>
      </c>
    </row>
    <row r="12" spans="1:8" ht="13.5" thickBot="1">
      <c r="A12" s="52"/>
      <c r="C12" s="80"/>
      <c r="D12" s="80"/>
      <c r="E12" s="80"/>
      <c r="F12" s="84" t="s">
        <v>9</v>
      </c>
      <c r="G12" s="85"/>
      <c r="H12" s="84" t="s">
        <v>9</v>
      </c>
    </row>
    <row r="13" spans="1:8" ht="12.75">
      <c r="A13" s="52"/>
      <c r="C13" s="80"/>
      <c r="D13" s="80"/>
      <c r="E13" s="80"/>
      <c r="F13" s="86"/>
      <c r="G13" s="86"/>
      <c r="H13" s="80"/>
    </row>
    <row r="14" spans="1:10" ht="12.75">
      <c r="A14" s="51" t="s">
        <v>31</v>
      </c>
      <c r="C14" s="80"/>
      <c r="D14" s="80"/>
      <c r="E14" s="80"/>
      <c r="F14" s="87">
        <v>250172</v>
      </c>
      <c r="G14" s="88"/>
      <c r="H14" s="87">
        <v>264770</v>
      </c>
      <c r="I14" s="115"/>
      <c r="J14" s="115"/>
    </row>
    <row r="15" spans="1:9" ht="12.75">
      <c r="A15" s="51" t="s">
        <v>32</v>
      </c>
      <c r="C15" s="80"/>
      <c r="D15" s="80"/>
      <c r="E15" s="80"/>
      <c r="F15" s="87">
        <v>62635</v>
      </c>
      <c r="G15" s="88"/>
      <c r="H15" s="87">
        <v>59892</v>
      </c>
      <c r="I15" s="116"/>
    </row>
    <row r="16" spans="1:10" ht="12.75">
      <c r="A16" s="51" t="s">
        <v>33</v>
      </c>
      <c r="C16" s="80"/>
      <c r="D16" s="80"/>
      <c r="E16" s="80"/>
      <c r="F16" s="89">
        <v>54</v>
      </c>
      <c r="G16" s="88"/>
      <c r="H16" s="89">
        <v>54</v>
      </c>
      <c r="I16" s="116"/>
      <c r="J16" s="116"/>
    </row>
    <row r="17" spans="1:8" ht="12.75">
      <c r="A17" s="51" t="s">
        <v>97</v>
      </c>
      <c r="C17" s="80"/>
      <c r="D17" s="80"/>
      <c r="E17" s="80"/>
      <c r="F17" s="87">
        <v>511</v>
      </c>
      <c r="G17" s="88"/>
      <c r="H17" s="87">
        <v>608</v>
      </c>
    </row>
    <row r="18" spans="1:8" ht="12.75">
      <c r="A18" s="51" t="s">
        <v>271</v>
      </c>
      <c r="C18" s="80"/>
      <c r="D18" s="80"/>
      <c r="E18" s="80"/>
      <c r="F18" s="87">
        <v>3384</v>
      </c>
      <c r="G18" s="88"/>
      <c r="H18" s="87">
        <v>4926</v>
      </c>
    </row>
    <row r="19" spans="1:8" ht="12.75">
      <c r="A19" s="51" t="s">
        <v>34</v>
      </c>
      <c r="C19" s="80"/>
      <c r="D19" s="80"/>
      <c r="E19" s="80"/>
      <c r="F19" s="90">
        <v>7218</v>
      </c>
      <c r="G19" s="88"/>
      <c r="H19" s="90">
        <v>7658</v>
      </c>
    </row>
    <row r="20" spans="3:8" ht="12.75">
      <c r="C20" s="80"/>
      <c r="D20" s="80"/>
      <c r="E20" s="80"/>
      <c r="F20" s="87">
        <f>SUM(F14:F19)</f>
        <v>323974</v>
      </c>
      <c r="G20" s="91"/>
      <c r="H20" s="87">
        <f>SUM(H14:H19)</f>
        <v>337908</v>
      </c>
    </row>
    <row r="21" spans="1:8" ht="12.75">
      <c r="A21" s="50" t="s">
        <v>35</v>
      </c>
      <c r="C21" s="80"/>
      <c r="D21" s="80"/>
      <c r="E21" s="80"/>
      <c r="F21" s="86"/>
      <c r="G21" s="86"/>
      <c r="H21" s="80"/>
    </row>
    <row r="22" spans="1:8" ht="12.75">
      <c r="A22" s="92" t="s">
        <v>36</v>
      </c>
      <c r="C22" s="80"/>
      <c r="D22" s="80"/>
      <c r="E22" s="80"/>
      <c r="F22" s="93">
        <v>24918</v>
      </c>
      <c r="G22" s="94"/>
      <c r="H22" s="93">
        <v>42444</v>
      </c>
    </row>
    <row r="23" spans="1:8" ht="12.75">
      <c r="A23" s="92" t="s">
        <v>37</v>
      </c>
      <c r="C23" s="80"/>
      <c r="D23" s="80"/>
      <c r="E23" s="80"/>
      <c r="F23" s="95">
        <v>42129</v>
      </c>
      <c r="G23" s="94"/>
      <c r="H23" s="95">
        <f>SUM(42618,11375,-56,2)</f>
        <v>53939</v>
      </c>
    </row>
    <row r="24" spans="1:8" ht="12.75">
      <c r="A24" s="92" t="s">
        <v>38</v>
      </c>
      <c r="C24" s="80"/>
      <c r="D24" s="80"/>
      <c r="E24" s="80"/>
      <c r="F24" s="95">
        <v>6</v>
      </c>
      <c r="G24" s="94"/>
      <c r="H24" s="95">
        <f>SUM(6,17,1066)</f>
        <v>1089</v>
      </c>
    </row>
    <row r="25" spans="1:8" ht="12.75">
      <c r="A25" s="92" t="s">
        <v>39</v>
      </c>
      <c r="C25" s="80"/>
      <c r="D25" s="80"/>
      <c r="E25" s="80"/>
      <c r="F25" s="95">
        <v>56933</v>
      </c>
      <c r="G25" s="94"/>
      <c r="H25" s="95">
        <f>SUM(16718,15917)</f>
        <v>32635</v>
      </c>
    </row>
    <row r="26" spans="1:8" ht="12.75">
      <c r="A26" s="52"/>
      <c r="B26" s="52"/>
      <c r="C26" s="80"/>
      <c r="D26" s="80"/>
      <c r="E26" s="80"/>
      <c r="F26" s="96">
        <f>SUM(F22:F25)</f>
        <v>123986</v>
      </c>
      <c r="G26" s="94"/>
      <c r="H26" s="96">
        <f>SUM(H22:H25)</f>
        <v>130107</v>
      </c>
    </row>
    <row r="27" spans="1:8" ht="12.75">
      <c r="A27" s="50" t="s">
        <v>40</v>
      </c>
      <c r="C27" s="80"/>
      <c r="D27" s="80"/>
      <c r="E27" s="80"/>
      <c r="F27" s="95"/>
      <c r="G27" s="94"/>
      <c r="H27" s="95"/>
    </row>
    <row r="28" spans="1:8" ht="12.75">
      <c r="A28" s="92" t="s">
        <v>41</v>
      </c>
      <c r="C28" s="80"/>
      <c r="D28" s="80"/>
      <c r="E28" s="80"/>
      <c r="F28" s="95">
        <v>35593</v>
      </c>
      <c r="G28" s="94"/>
      <c r="H28" s="95">
        <f>SUM(18203,33119,23,-52,-1457)</f>
        <v>49836</v>
      </c>
    </row>
    <row r="29" spans="1:8" ht="12.75">
      <c r="A29" s="92" t="s">
        <v>132</v>
      </c>
      <c r="C29" s="80"/>
      <c r="D29" s="80"/>
      <c r="E29" s="80"/>
      <c r="F29" s="95">
        <v>41715</v>
      </c>
      <c r="G29" s="94"/>
      <c r="H29" s="95">
        <v>17552</v>
      </c>
    </row>
    <row r="30" spans="1:8" ht="12.75">
      <c r="A30" s="92" t="s">
        <v>42</v>
      </c>
      <c r="C30" s="80"/>
      <c r="D30" s="80"/>
      <c r="E30" s="80"/>
      <c r="F30" s="97">
        <v>0</v>
      </c>
      <c r="G30" s="94"/>
      <c r="H30" s="97">
        <f>50+3</f>
        <v>53</v>
      </c>
    </row>
    <row r="31" spans="1:8" ht="12.75">
      <c r="A31" s="92" t="s">
        <v>26</v>
      </c>
      <c r="C31" s="80"/>
      <c r="D31" s="80"/>
      <c r="E31" s="80"/>
      <c r="F31" s="95">
        <v>5564</v>
      </c>
      <c r="G31" s="94"/>
      <c r="H31" s="95">
        <v>7171</v>
      </c>
    </row>
    <row r="32" spans="1:8" ht="12.75">
      <c r="A32" s="52"/>
      <c r="B32" s="98"/>
      <c r="C32" s="80"/>
      <c r="D32" s="80"/>
      <c r="E32" s="80"/>
      <c r="F32" s="96">
        <f>SUM(F28:F31)</f>
        <v>82872</v>
      </c>
      <c r="G32" s="94"/>
      <c r="H32" s="96">
        <f>SUM(H28:H31)</f>
        <v>74612</v>
      </c>
    </row>
    <row r="33" spans="1:8" ht="12.75">
      <c r="A33" s="51" t="s">
        <v>111</v>
      </c>
      <c r="C33" s="80"/>
      <c r="D33" s="80"/>
      <c r="E33" s="80"/>
      <c r="F33" s="94">
        <f>F26-F32</f>
        <v>41114</v>
      </c>
      <c r="G33" s="94"/>
      <c r="H33" s="94">
        <f>H26-H32</f>
        <v>55495</v>
      </c>
    </row>
    <row r="34" spans="3:8" ht="13.5" thickBot="1">
      <c r="C34" s="80"/>
      <c r="D34" s="80"/>
      <c r="E34" s="80"/>
      <c r="F34" s="99">
        <f>+F20+F33</f>
        <v>365088</v>
      </c>
      <c r="G34" s="94"/>
      <c r="H34" s="99">
        <f>+H20+H33</f>
        <v>393403</v>
      </c>
    </row>
    <row r="35" spans="1:8" ht="13.5" thickTop="1">
      <c r="A35" s="50" t="s">
        <v>43</v>
      </c>
      <c r="C35" s="80"/>
      <c r="D35" s="80"/>
      <c r="E35" s="80"/>
      <c r="F35" s="94"/>
      <c r="G35" s="94"/>
      <c r="H35" s="100"/>
    </row>
    <row r="36" spans="1:8" ht="12.75">
      <c r="A36" s="51" t="s">
        <v>44</v>
      </c>
      <c r="C36" s="80"/>
      <c r="D36" s="80"/>
      <c r="E36" s="80"/>
      <c r="F36" s="94">
        <v>263160</v>
      </c>
      <c r="G36" s="94"/>
      <c r="H36" s="94">
        <v>263160</v>
      </c>
    </row>
    <row r="37" spans="1:8" ht="12.75">
      <c r="A37" s="51" t="s">
        <v>45</v>
      </c>
      <c r="C37" s="80"/>
      <c r="D37" s="80"/>
      <c r="E37" s="80"/>
      <c r="F37" s="94">
        <f>equity!M29-equity!F29</f>
        <v>-118650</v>
      </c>
      <c r="G37" s="94"/>
      <c r="H37" s="94">
        <f>equity!N54-equity!F54</f>
        <v>-236790</v>
      </c>
    </row>
    <row r="38" spans="1:10" ht="12.75">
      <c r="A38" s="51" t="s">
        <v>46</v>
      </c>
      <c r="B38" s="52"/>
      <c r="C38" s="80"/>
      <c r="D38" s="80"/>
      <c r="E38" s="80"/>
      <c r="F38" s="101">
        <f>SUM(F36:F37)</f>
        <v>144510</v>
      </c>
      <c r="G38" s="94"/>
      <c r="H38" s="101">
        <f>SUM(H36:H37)</f>
        <v>26370</v>
      </c>
      <c r="I38" s="117"/>
      <c r="J38" s="117"/>
    </row>
    <row r="39" spans="1:12" ht="12.75">
      <c r="A39" s="51" t="s">
        <v>47</v>
      </c>
      <c r="C39" s="80"/>
      <c r="D39" s="80"/>
      <c r="E39" s="80"/>
      <c r="F39" s="94">
        <v>54455</v>
      </c>
      <c r="G39" s="94"/>
      <c r="H39" s="94">
        <v>158932</v>
      </c>
      <c r="L39" s="118"/>
    </row>
    <row r="40" spans="1:8" ht="12.75">
      <c r="A40" s="51" t="s">
        <v>48</v>
      </c>
      <c r="C40" s="80"/>
      <c r="D40" s="80"/>
      <c r="E40" s="80"/>
      <c r="F40" s="94"/>
      <c r="G40" s="94"/>
      <c r="H40" s="94"/>
    </row>
    <row r="41" spans="1:8" ht="12.75">
      <c r="A41" s="92" t="s">
        <v>49</v>
      </c>
      <c r="C41" s="80"/>
      <c r="D41" s="80"/>
      <c r="E41" s="80"/>
      <c r="F41" s="94">
        <v>143433</v>
      </c>
      <c r="G41" s="94"/>
      <c r="H41" s="94">
        <f>'[1]BS'!$AU$107</f>
        <v>187593</v>
      </c>
    </row>
    <row r="42" spans="1:8" ht="12.75">
      <c r="A42" s="92" t="s">
        <v>50</v>
      </c>
      <c r="C42" s="80"/>
      <c r="D42" s="80"/>
      <c r="E42" s="80"/>
      <c r="F42" s="94">
        <v>3959</v>
      </c>
      <c r="G42" s="94"/>
      <c r="H42" s="94">
        <v>2092</v>
      </c>
    </row>
    <row r="43" spans="1:8" ht="12.75">
      <c r="A43" s="92" t="s">
        <v>51</v>
      </c>
      <c r="C43" s="80"/>
      <c r="D43" s="80"/>
      <c r="E43" s="80"/>
      <c r="F43" s="94">
        <v>18731</v>
      </c>
      <c r="G43" s="94"/>
      <c r="H43" s="94">
        <f>'[3]acs'!$K$122</f>
        <v>18416</v>
      </c>
    </row>
    <row r="44" spans="3:8" ht="13.5" thickBot="1">
      <c r="C44" s="80"/>
      <c r="D44" s="80"/>
      <c r="E44" s="80"/>
      <c r="F44" s="102">
        <f>SUM(F38:F43)</f>
        <v>365088</v>
      </c>
      <c r="G44" s="94"/>
      <c r="H44" s="102">
        <f>SUM(H38:H43)</f>
        <v>393403</v>
      </c>
    </row>
    <row r="45" spans="3:8" ht="13.5" thickTop="1">
      <c r="C45" s="80"/>
      <c r="D45" s="80"/>
      <c r="E45" s="80"/>
      <c r="F45" s="103"/>
      <c r="G45" s="103"/>
      <c r="H45" s="103">
        <f>+H34-H44</f>
        <v>0</v>
      </c>
    </row>
    <row r="46" spans="1:8" ht="13.5" thickBot="1">
      <c r="A46" s="50" t="s">
        <v>123</v>
      </c>
      <c r="C46" s="104"/>
      <c r="F46" s="105">
        <f>ROUND((F38-F17)/F36,4)</f>
        <v>0.5472</v>
      </c>
      <c r="G46" s="106"/>
      <c r="H46" s="105">
        <f>ROUND((H38-H17)/H36,4)</f>
        <v>0.0979</v>
      </c>
    </row>
    <row r="47" spans="1:8" ht="6" customHeight="1" thickTop="1">
      <c r="A47" s="50"/>
      <c r="C47" s="104"/>
      <c r="F47" s="107"/>
      <c r="G47" s="108"/>
      <c r="H47" s="107"/>
    </row>
    <row r="48" spans="6:8" ht="12.75">
      <c r="F48" s="119">
        <f>F34-F44</f>
        <v>0</v>
      </c>
      <c r="H48" s="119">
        <f>H34-H44</f>
        <v>0</v>
      </c>
    </row>
  </sheetData>
  <sheetProtection password="E944" sheet="1" objects="1" scenarios="1"/>
  <printOptions/>
  <pageMargins left="0.75" right="0.1" top="0.75" bottom="0.75" header="0.2" footer="0.5"/>
  <pageSetup firstPageNumber="2" useFirstPageNumber="1" horizontalDpi="300" verticalDpi="300" orientation="portrait" paperSize="9" scale="95" r:id="rId1"/>
  <headerFooter alignWithMargins="0">
    <oddFooter>&amp;LThe condensed consolidated balance sheets should be read in conjunction with the audited financial statements for the year ended 31 March 2003 and the accompanying explanatory notes attached to the interim statements.&amp;R&amp;P</oddFooter>
  </headerFooter>
</worksheet>
</file>

<file path=xl/worksheets/sheet3.xml><?xml version="1.0" encoding="utf-8"?>
<worksheet xmlns="http://schemas.openxmlformats.org/spreadsheetml/2006/main" xmlns:r="http://schemas.openxmlformats.org/officeDocument/2006/relationships">
  <dimension ref="A1:O57"/>
  <sheetViews>
    <sheetView view="pageBreakPreview" zoomScale="80" zoomScaleNormal="85" zoomScaleSheetLayoutView="80" workbookViewId="0" topLeftCell="A6">
      <selection activeCell="C20" sqref="C20"/>
    </sheetView>
  </sheetViews>
  <sheetFormatPr defaultColWidth="9.140625" defaultRowHeight="12.75"/>
  <cols>
    <col min="1" max="4" width="10.7109375" style="4" customWidth="1"/>
    <col min="5" max="5" width="6.28125" style="4" customWidth="1"/>
    <col min="6" max="6" width="13.7109375" style="4" customWidth="1"/>
    <col min="7" max="7" width="14.8515625" style="4" customWidth="1"/>
    <col min="8" max="9" width="12.7109375" style="4" customWidth="1"/>
    <col min="10" max="10" width="14.8515625" style="4" customWidth="1"/>
    <col min="11" max="14" width="12.7109375" style="4" customWidth="1"/>
    <col min="15" max="16384" width="9.140625" style="4" customWidth="1"/>
  </cols>
  <sheetData>
    <row r="1" spans="1:14" s="3" customFormat="1" ht="12.75">
      <c r="A1" s="120" t="str">
        <f>a</f>
        <v>KUMPULAN FIMA BERHAD</v>
      </c>
      <c r="B1" s="121"/>
      <c r="C1" s="121"/>
      <c r="D1" s="121"/>
      <c r="E1" s="121"/>
      <c r="F1" s="121"/>
      <c r="G1" s="121"/>
      <c r="H1" s="121"/>
      <c r="I1" s="121"/>
      <c r="J1" s="121"/>
      <c r="K1" s="121"/>
      <c r="L1" s="121"/>
      <c r="M1" s="121"/>
      <c r="N1" s="121"/>
    </row>
    <row r="2" spans="1:14" ht="12.75">
      <c r="A2" s="122" t="str">
        <f>b</f>
        <v>(Company No.:11817-V)</v>
      </c>
      <c r="B2" s="122"/>
      <c r="C2" s="122"/>
      <c r="D2" s="122"/>
      <c r="E2" s="122"/>
      <c r="F2" s="122"/>
      <c r="G2" s="122"/>
      <c r="H2" s="122"/>
      <c r="I2" s="122"/>
      <c r="J2" s="122"/>
      <c r="K2" s="122"/>
      <c r="L2" s="122"/>
      <c r="M2" s="122"/>
      <c r="N2" s="122"/>
    </row>
    <row r="3" spans="1:14" ht="12.75">
      <c r="A3" s="122" t="str">
        <f>d</f>
        <v>(Incorporated in Malaysia)</v>
      </c>
      <c r="B3" s="122"/>
      <c r="C3" s="122"/>
      <c r="D3" s="122"/>
      <c r="E3" s="122"/>
      <c r="F3" s="122"/>
      <c r="G3" s="122"/>
      <c r="H3" s="122"/>
      <c r="I3" s="122"/>
      <c r="J3" s="122"/>
      <c r="K3" s="122"/>
      <c r="L3" s="122"/>
      <c r="M3" s="122"/>
      <c r="N3" s="122"/>
    </row>
    <row r="4" spans="1:14" ht="12.75">
      <c r="A4" s="122"/>
      <c r="B4" s="122"/>
      <c r="C4" s="122"/>
      <c r="D4" s="122"/>
      <c r="E4" s="122"/>
      <c r="F4" s="122"/>
      <c r="G4" s="122"/>
      <c r="H4" s="122"/>
      <c r="I4" s="122"/>
      <c r="J4" s="122"/>
      <c r="K4" s="122"/>
      <c r="L4" s="122"/>
      <c r="M4" s="122"/>
      <c r="N4" s="122"/>
    </row>
    <row r="5" spans="1:14" ht="12.75">
      <c r="A5" s="123" t="s">
        <v>56</v>
      </c>
      <c r="B5" s="122"/>
      <c r="C5" s="122"/>
      <c r="D5" s="122"/>
      <c r="E5" s="122"/>
      <c r="F5" s="122"/>
      <c r="G5" s="122"/>
      <c r="H5" s="122"/>
      <c r="I5" s="122"/>
      <c r="J5" s="122"/>
      <c r="K5" s="122"/>
      <c r="L5" s="122"/>
      <c r="M5" s="122"/>
      <c r="N5" s="122"/>
    </row>
    <row r="6" spans="1:14" ht="12.75">
      <c r="A6" s="123" t="s">
        <v>228</v>
      </c>
      <c r="B6" s="122"/>
      <c r="C6" s="122"/>
      <c r="D6" s="122"/>
      <c r="E6" s="122"/>
      <c r="F6" s="122"/>
      <c r="G6" s="122"/>
      <c r="H6" s="122"/>
      <c r="I6" s="122"/>
      <c r="J6" s="122"/>
      <c r="K6" s="122"/>
      <c r="L6" s="122"/>
      <c r="M6" s="122"/>
      <c r="N6" s="122"/>
    </row>
    <row r="7" spans="1:14" ht="12.75">
      <c r="A7" s="123" t="str">
        <f>f</f>
        <v>Except as disclosed otherwise, the figures have not been audited</v>
      </c>
      <c r="B7" s="122"/>
      <c r="C7" s="122"/>
      <c r="D7" s="122"/>
      <c r="E7" s="122"/>
      <c r="F7" s="122"/>
      <c r="G7" s="122"/>
      <c r="H7" s="122"/>
      <c r="I7" s="122"/>
      <c r="J7" s="122"/>
      <c r="K7" s="122"/>
      <c r="L7" s="122"/>
      <c r="M7" s="122"/>
      <c r="N7" s="122"/>
    </row>
    <row r="9" spans="1:11" ht="12.75">
      <c r="A9" s="20" t="s">
        <v>105</v>
      </c>
      <c r="G9" s="15" t="s">
        <v>57</v>
      </c>
      <c r="H9" s="15"/>
      <c r="I9" s="15"/>
      <c r="J9" s="15"/>
      <c r="K9" s="15"/>
    </row>
    <row r="10" spans="1:11" ht="12.75">
      <c r="A10" s="20"/>
      <c r="G10" s="28"/>
      <c r="H10" s="28"/>
      <c r="I10" s="28"/>
      <c r="J10" s="28"/>
      <c r="K10" s="28"/>
    </row>
    <row r="11" spans="1:11" ht="12.75">
      <c r="A11" s="20"/>
      <c r="G11" s="28"/>
      <c r="H11" s="28"/>
      <c r="I11" s="28"/>
      <c r="J11" s="18" t="s">
        <v>67</v>
      </c>
      <c r="K11" s="28"/>
    </row>
    <row r="12" spans="1:11" ht="12.75">
      <c r="A12" s="20"/>
      <c r="G12" s="28"/>
      <c r="H12" s="28"/>
      <c r="I12" s="28"/>
      <c r="J12" s="18" t="s">
        <v>69</v>
      </c>
      <c r="K12" s="18" t="s">
        <v>70</v>
      </c>
    </row>
    <row r="13" spans="6:12" ht="12.75">
      <c r="F13" s="9" t="s">
        <v>58</v>
      </c>
      <c r="G13" s="9" t="s">
        <v>58</v>
      </c>
      <c r="H13" s="9" t="s">
        <v>59</v>
      </c>
      <c r="I13" s="9" t="s">
        <v>107</v>
      </c>
      <c r="J13" s="18" t="s">
        <v>71</v>
      </c>
      <c r="K13" s="18" t="s">
        <v>72</v>
      </c>
      <c r="L13" s="9" t="s">
        <v>60</v>
      </c>
    </row>
    <row r="14" spans="1:13" ht="12.75">
      <c r="A14" s="3"/>
      <c r="F14" s="9" t="s">
        <v>61</v>
      </c>
      <c r="G14" s="9" t="s">
        <v>62</v>
      </c>
      <c r="H14" s="9" t="s">
        <v>63</v>
      </c>
      <c r="I14" s="9" t="s">
        <v>63</v>
      </c>
      <c r="J14" s="18" t="s">
        <v>73</v>
      </c>
      <c r="K14" s="18" t="s">
        <v>63</v>
      </c>
      <c r="L14" s="9" t="s">
        <v>64</v>
      </c>
      <c r="M14" s="9" t="s">
        <v>65</v>
      </c>
    </row>
    <row r="15" spans="6:13" ht="13.5" thickBot="1">
      <c r="F15" s="16" t="s">
        <v>9</v>
      </c>
      <c r="G15" s="16" t="s">
        <v>9</v>
      </c>
      <c r="H15" s="16" t="s">
        <v>9</v>
      </c>
      <c r="I15" s="19" t="s">
        <v>9</v>
      </c>
      <c r="J15" s="19" t="s">
        <v>9</v>
      </c>
      <c r="K15" s="19" t="s">
        <v>9</v>
      </c>
      <c r="L15" s="16" t="s">
        <v>9</v>
      </c>
      <c r="M15" s="16" t="s">
        <v>9</v>
      </c>
    </row>
    <row r="16" spans="1:13" ht="12.75">
      <c r="A16" s="3" t="s">
        <v>66</v>
      </c>
      <c r="F16" s="17"/>
      <c r="G16" s="17"/>
      <c r="H16" s="17"/>
      <c r="I16" s="17"/>
      <c r="J16" s="17"/>
      <c r="K16" s="17"/>
      <c r="L16" s="17"/>
      <c r="M16" s="17"/>
    </row>
    <row r="17" spans="1:13" ht="12.75">
      <c r="A17" s="4" t="s">
        <v>269</v>
      </c>
      <c r="F17" s="11">
        <v>263160</v>
      </c>
      <c r="G17" s="11">
        <v>12161</v>
      </c>
      <c r="H17" s="11">
        <v>65186</v>
      </c>
      <c r="I17" s="11">
        <v>437</v>
      </c>
      <c r="J17" s="11">
        <v>26758</v>
      </c>
      <c r="K17" s="11">
        <v>15147</v>
      </c>
      <c r="L17" s="11">
        <v>-350876</v>
      </c>
      <c r="M17" s="11">
        <f>SUM(F17:L17)</f>
        <v>31973</v>
      </c>
    </row>
    <row r="18" spans="1:13" ht="12.75">
      <c r="A18" s="4" t="s">
        <v>233</v>
      </c>
      <c r="F18" s="11">
        <v>0</v>
      </c>
      <c r="G18" s="11">
        <v>0</v>
      </c>
      <c r="H18" s="11">
        <v>-10738</v>
      </c>
      <c r="I18" s="11">
        <v>0</v>
      </c>
      <c r="J18" s="11">
        <v>0</v>
      </c>
      <c r="K18" s="11">
        <v>0</v>
      </c>
      <c r="L18" s="11">
        <f>'[3]Equity(Cons 1)'!$K$26-1</f>
        <v>5135</v>
      </c>
      <c r="M18" s="11">
        <f>SUM(F18:L18)</f>
        <v>-5603</v>
      </c>
    </row>
    <row r="19" spans="1:15" ht="12.75">
      <c r="A19" s="4" t="s">
        <v>270</v>
      </c>
      <c r="F19" s="26">
        <f>SUM(F17:F18)</f>
        <v>263160</v>
      </c>
      <c r="G19" s="26">
        <f aca="true" t="shared" si="0" ref="G19:M19">SUM(G17:G18)</f>
        <v>12161</v>
      </c>
      <c r="H19" s="26">
        <f t="shared" si="0"/>
        <v>54448</v>
      </c>
      <c r="I19" s="26">
        <f t="shared" si="0"/>
        <v>437</v>
      </c>
      <c r="J19" s="26">
        <f t="shared" si="0"/>
        <v>26758</v>
      </c>
      <c r="K19" s="26">
        <f t="shared" si="0"/>
        <v>15147</v>
      </c>
      <c r="L19" s="26">
        <f t="shared" si="0"/>
        <v>-345741</v>
      </c>
      <c r="M19" s="26">
        <f t="shared" si="0"/>
        <v>26370</v>
      </c>
      <c r="O19" s="11">
        <f>M19-N54</f>
        <v>0</v>
      </c>
    </row>
    <row r="20" spans="6:13" ht="12.75">
      <c r="F20" s="11"/>
      <c r="G20" s="11"/>
      <c r="H20" s="11"/>
      <c r="I20" s="12"/>
      <c r="J20" s="12"/>
      <c r="K20" s="12"/>
      <c r="L20" s="11"/>
      <c r="M20" s="11"/>
    </row>
    <row r="21" spans="1:13" ht="12.75">
      <c r="A21" s="4" t="s">
        <v>99</v>
      </c>
      <c r="F21" s="29">
        <v>0</v>
      </c>
      <c r="G21" s="26">
        <v>0</v>
      </c>
      <c r="H21" s="26">
        <v>-2861</v>
      </c>
      <c r="I21" s="26">
        <v>0</v>
      </c>
      <c r="J21" s="26">
        <v>0</v>
      </c>
      <c r="K21" s="27">
        <v>0</v>
      </c>
      <c r="L21" s="26">
        <f>-H21</f>
        <v>2861</v>
      </c>
      <c r="M21" s="30">
        <f>SUM(F21:L21)</f>
        <v>0</v>
      </c>
    </row>
    <row r="22" spans="1:13" ht="12.75">
      <c r="A22" s="4" t="s">
        <v>369</v>
      </c>
      <c r="F22" s="31">
        <v>0</v>
      </c>
      <c r="G22" s="13">
        <v>0</v>
      </c>
      <c r="H22" s="13">
        <v>-219</v>
      </c>
      <c r="I22" s="13">
        <v>0</v>
      </c>
      <c r="J22" s="13">
        <v>0</v>
      </c>
      <c r="K22" s="32">
        <v>0</v>
      </c>
      <c r="L22" s="13">
        <v>-1049</v>
      </c>
      <c r="M22" s="33">
        <f>SUM(F22:L22)</f>
        <v>-1268</v>
      </c>
    </row>
    <row r="23" spans="1:13" ht="12.75">
      <c r="A23" s="4" t="s">
        <v>127</v>
      </c>
      <c r="F23" s="31">
        <v>0</v>
      </c>
      <c r="G23" s="13">
        <v>0</v>
      </c>
      <c r="H23" s="13">
        <v>0</v>
      </c>
      <c r="I23" s="13">
        <v>0</v>
      </c>
      <c r="J23" s="13">
        <v>0</v>
      </c>
      <c r="K23" s="32">
        <v>0</v>
      </c>
      <c r="L23" s="13">
        <v>0</v>
      </c>
      <c r="M23" s="33">
        <f>SUM(F23:L23)</f>
        <v>0</v>
      </c>
    </row>
    <row r="24" spans="1:13" ht="12.75">
      <c r="A24" s="4" t="s">
        <v>68</v>
      </c>
      <c r="F24" s="34">
        <v>0</v>
      </c>
      <c r="G24" s="23">
        <v>0</v>
      </c>
      <c r="H24" s="23">
        <v>0</v>
      </c>
      <c r="I24" s="23">
        <v>0</v>
      </c>
      <c r="J24" s="23">
        <v>0</v>
      </c>
      <c r="K24" s="35">
        <v>-91</v>
      </c>
      <c r="L24" s="23">
        <v>0</v>
      </c>
      <c r="M24" s="36">
        <f>SUM(F24:L24)</f>
        <v>-91</v>
      </c>
    </row>
    <row r="25" spans="1:13" ht="12.75">
      <c r="A25" s="4" t="s">
        <v>238</v>
      </c>
      <c r="F25" s="11">
        <f aca="true" t="shared" si="1" ref="F25:L25">SUM(F21:F24)</f>
        <v>0</v>
      </c>
      <c r="G25" s="11">
        <f t="shared" si="1"/>
        <v>0</v>
      </c>
      <c r="H25" s="11">
        <f t="shared" si="1"/>
        <v>-3080</v>
      </c>
      <c r="I25" s="11">
        <f t="shared" si="1"/>
        <v>0</v>
      </c>
      <c r="J25" s="11">
        <f t="shared" si="1"/>
        <v>0</v>
      </c>
      <c r="K25" s="11">
        <f t="shared" si="1"/>
        <v>-91</v>
      </c>
      <c r="L25" s="11">
        <f t="shared" si="1"/>
        <v>1812</v>
      </c>
      <c r="M25" s="11">
        <f>SUM(M21:M24)</f>
        <v>-1359</v>
      </c>
    </row>
    <row r="26" spans="1:14" ht="12.75">
      <c r="A26" s="4" t="s">
        <v>278</v>
      </c>
      <c r="F26" s="11">
        <v>0</v>
      </c>
      <c r="G26" s="11">
        <v>0</v>
      </c>
      <c r="H26" s="11">
        <v>0</v>
      </c>
      <c r="I26" s="11">
        <v>0</v>
      </c>
      <c r="J26" s="11">
        <v>0</v>
      </c>
      <c r="K26" s="11">
        <v>0</v>
      </c>
      <c r="L26" s="13">
        <v>0</v>
      </c>
      <c r="M26" s="13">
        <f>SUM(F26:L26)</f>
        <v>0</v>
      </c>
      <c r="N26" s="5"/>
    </row>
    <row r="27" spans="1:13" ht="12.75">
      <c r="A27" s="4" t="s">
        <v>110</v>
      </c>
      <c r="F27" s="11">
        <v>0</v>
      </c>
      <c r="G27" s="11">
        <v>0</v>
      </c>
      <c r="H27" s="11">
        <v>0</v>
      </c>
      <c r="I27" s="11">
        <v>0</v>
      </c>
      <c r="J27" s="11">
        <v>0</v>
      </c>
      <c r="K27" s="11">
        <v>0</v>
      </c>
      <c r="L27" s="11">
        <f>'is'!H45</f>
        <v>119499</v>
      </c>
      <c r="M27" s="11">
        <f>SUM(F27:L27)</f>
        <v>119499</v>
      </c>
    </row>
    <row r="28" spans="6:13" ht="12.75">
      <c r="F28" s="11"/>
      <c r="G28" s="11"/>
      <c r="H28" s="11"/>
      <c r="I28" s="11"/>
      <c r="J28" s="11"/>
      <c r="K28" s="11"/>
      <c r="L28" s="11"/>
      <c r="M28" s="11"/>
    </row>
    <row r="29" spans="1:15" ht="13.5" thickBot="1">
      <c r="A29" s="4" t="str">
        <f>"At "&amp;'is'!$E$15</f>
        <v>At 31-03-04</v>
      </c>
      <c r="F29" s="14">
        <f aca="true" t="shared" si="2" ref="F29:M29">F19+SUM(F25:F28)</f>
        <v>263160</v>
      </c>
      <c r="G29" s="14">
        <f t="shared" si="2"/>
        <v>12161</v>
      </c>
      <c r="H29" s="14">
        <f t="shared" si="2"/>
        <v>51368</v>
      </c>
      <c r="I29" s="14">
        <f t="shared" si="2"/>
        <v>437</v>
      </c>
      <c r="J29" s="14">
        <f t="shared" si="2"/>
        <v>26758</v>
      </c>
      <c r="K29" s="14">
        <f t="shared" si="2"/>
        <v>15056</v>
      </c>
      <c r="L29" s="14">
        <f t="shared" si="2"/>
        <v>-224430</v>
      </c>
      <c r="M29" s="14">
        <f t="shared" si="2"/>
        <v>144510</v>
      </c>
      <c r="O29" s="13">
        <f>'bs'!F48</f>
        <v>0</v>
      </c>
    </row>
    <row r="30" spans="6:14" ht="12.75">
      <c r="F30" s="17"/>
      <c r="G30" s="17"/>
      <c r="H30" s="17"/>
      <c r="I30" s="17"/>
      <c r="J30" s="17"/>
      <c r="K30" s="17"/>
      <c r="L30" s="17"/>
      <c r="M30" s="17"/>
      <c r="N30" s="17"/>
    </row>
    <row r="31" ht="12.75">
      <c r="L31" s="11"/>
    </row>
    <row r="33" spans="1:12" ht="12.75">
      <c r="A33" s="20" t="s">
        <v>106</v>
      </c>
      <c r="G33" s="15" t="s">
        <v>57</v>
      </c>
      <c r="H33" s="15"/>
      <c r="I33" s="15"/>
      <c r="J33" s="15"/>
      <c r="K33" s="15"/>
      <c r="L33" s="15"/>
    </row>
    <row r="34" spans="1:12" ht="12.75">
      <c r="A34" s="20"/>
      <c r="G34" s="28"/>
      <c r="H34" s="28"/>
      <c r="I34" s="28"/>
      <c r="J34" s="28"/>
      <c r="K34" s="28"/>
      <c r="L34" s="28"/>
    </row>
    <row r="35" spans="1:12" ht="12.75">
      <c r="A35" s="20"/>
      <c r="G35" s="28"/>
      <c r="H35" s="28"/>
      <c r="I35" s="28"/>
      <c r="J35" s="18" t="s">
        <v>67</v>
      </c>
      <c r="K35" s="28"/>
      <c r="L35" s="28"/>
    </row>
    <row r="36" spans="1:12" ht="12.75">
      <c r="A36" s="20"/>
      <c r="G36" s="28"/>
      <c r="H36" s="28"/>
      <c r="I36" s="28"/>
      <c r="J36" s="18" t="s">
        <v>69</v>
      </c>
      <c r="K36" s="18" t="s">
        <v>70</v>
      </c>
      <c r="L36" s="18" t="s">
        <v>108</v>
      </c>
    </row>
    <row r="37" spans="6:13" ht="12.75">
      <c r="F37" s="9" t="s">
        <v>58</v>
      </c>
      <c r="G37" s="9" t="s">
        <v>58</v>
      </c>
      <c r="H37" s="9" t="s">
        <v>59</v>
      </c>
      <c r="I37" s="9" t="s">
        <v>107</v>
      </c>
      <c r="J37" s="18" t="s">
        <v>71</v>
      </c>
      <c r="K37" s="18" t="s">
        <v>72</v>
      </c>
      <c r="L37" s="18" t="s">
        <v>63</v>
      </c>
      <c r="M37" s="9" t="s">
        <v>60</v>
      </c>
    </row>
    <row r="38" spans="1:14" ht="12.75">
      <c r="A38" s="3"/>
      <c r="F38" s="9" t="s">
        <v>61</v>
      </c>
      <c r="G38" s="9" t="s">
        <v>62</v>
      </c>
      <c r="H38" s="9" t="s">
        <v>63</v>
      </c>
      <c r="I38" s="9" t="s">
        <v>63</v>
      </c>
      <c r="J38" s="18" t="s">
        <v>73</v>
      </c>
      <c r="K38" s="18" t="s">
        <v>63</v>
      </c>
      <c r="L38" s="18" t="s">
        <v>109</v>
      </c>
      <c r="M38" s="9" t="s">
        <v>64</v>
      </c>
      <c r="N38" s="9" t="s">
        <v>65</v>
      </c>
    </row>
    <row r="39" spans="6:14" ht="13.5" thickBot="1">
      <c r="F39" s="16" t="s">
        <v>9</v>
      </c>
      <c r="G39" s="16" t="s">
        <v>9</v>
      </c>
      <c r="H39" s="16" t="s">
        <v>9</v>
      </c>
      <c r="I39" s="19" t="s">
        <v>9</v>
      </c>
      <c r="J39" s="19" t="s">
        <v>9</v>
      </c>
      <c r="K39" s="19" t="s">
        <v>9</v>
      </c>
      <c r="L39" s="19" t="s">
        <v>9</v>
      </c>
      <c r="M39" s="16" t="s">
        <v>9</v>
      </c>
      <c r="N39" s="16" t="s">
        <v>9</v>
      </c>
    </row>
    <row r="40" spans="1:14" ht="12.75">
      <c r="A40" s="3" t="s">
        <v>66</v>
      </c>
      <c r="F40" s="17"/>
      <c r="G40" s="17"/>
      <c r="H40" s="17"/>
      <c r="I40" s="17"/>
      <c r="J40" s="17"/>
      <c r="K40" s="17"/>
      <c r="L40" s="17"/>
      <c r="M40" s="17"/>
      <c r="N40" s="17"/>
    </row>
    <row r="41" spans="1:14" ht="12.75">
      <c r="A41" s="4" t="s">
        <v>232</v>
      </c>
      <c r="F41" s="11">
        <v>263160</v>
      </c>
      <c r="G41" s="11">
        <v>12161</v>
      </c>
      <c r="H41" s="11">
        <v>69641</v>
      </c>
      <c r="I41" s="12">
        <v>437</v>
      </c>
      <c r="J41" s="12">
        <v>26309</v>
      </c>
      <c r="K41" s="12">
        <v>15941</v>
      </c>
      <c r="L41" s="12">
        <v>8684</v>
      </c>
      <c r="M41" s="11">
        <f>-413597*0-412141</f>
        <v>-412141</v>
      </c>
      <c r="N41" s="11">
        <f>SUM(F41:M41)</f>
        <v>-15808</v>
      </c>
    </row>
    <row r="42" spans="1:14" ht="12.75">
      <c r="A42" s="4" t="s">
        <v>233</v>
      </c>
      <c r="F42" s="11"/>
      <c r="G42" s="11"/>
      <c r="H42" s="11">
        <v>-11609</v>
      </c>
      <c r="I42" s="12"/>
      <c r="J42" s="12"/>
      <c r="K42" s="12"/>
      <c r="L42" s="12"/>
      <c r="M42" s="11">
        <v>5721</v>
      </c>
      <c r="N42" s="11">
        <f>SUM(F42:M42)</f>
        <v>-5888</v>
      </c>
    </row>
    <row r="43" spans="1:14" ht="12.75">
      <c r="A43" s="4" t="s">
        <v>234</v>
      </c>
      <c r="F43" s="26">
        <f>SUM(F41:F42)</f>
        <v>263160</v>
      </c>
      <c r="G43" s="26">
        <f aca="true" t="shared" si="3" ref="G43:N43">SUM(G41:G42)</f>
        <v>12161</v>
      </c>
      <c r="H43" s="26">
        <f t="shared" si="3"/>
        <v>58032</v>
      </c>
      <c r="I43" s="26">
        <f t="shared" si="3"/>
        <v>437</v>
      </c>
      <c r="J43" s="26">
        <f>SUM(J41:J42)</f>
        <v>26309</v>
      </c>
      <c r="K43" s="26">
        <f>SUM(K41:K42)</f>
        <v>15941</v>
      </c>
      <c r="L43" s="26">
        <f>SUM(L41:L42)</f>
        <v>8684</v>
      </c>
      <c r="M43" s="26">
        <f t="shared" si="3"/>
        <v>-406420</v>
      </c>
      <c r="N43" s="26">
        <f t="shared" si="3"/>
        <v>-21696</v>
      </c>
    </row>
    <row r="44" spans="6:14" ht="12.75">
      <c r="F44" s="11"/>
      <c r="G44" s="11"/>
      <c r="H44" s="11"/>
      <c r="I44" s="12"/>
      <c r="J44" s="12"/>
      <c r="K44" s="12"/>
      <c r="L44" s="12"/>
      <c r="M44" s="11"/>
      <c r="N44" s="11"/>
    </row>
    <row r="45" spans="1:14" ht="12.75">
      <c r="A45" s="4" t="s">
        <v>99</v>
      </c>
      <c r="F45" s="29">
        <v>0</v>
      </c>
      <c r="G45" s="26">
        <v>0</v>
      </c>
      <c r="H45" s="26">
        <v>-2755</v>
      </c>
      <c r="I45" s="26">
        <v>0</v>
      </c>
      <c r="J45" s="26">
        <v>0</v>
      </c>
      <c r="K45" s="27">
        <v>0</v>
      </c>
      <c r="L45" s="26">
        <v>0</v>
      </c>
      <c r="M45" s="26">
        <v>0</v>
      </c>
      <c r="N45" s="30">
        <f>SUM(F45:M45)</f>
        <v>-2755</v>
      </c>
    </row>
    <row r="46" spans="1:14" ht="12.75">
      <c r="A46" s="4" t="s">
        <v>127</v>
      </c>
      <c r="F46" s="31">
        <v>0</v>
      </c>
      <c r="G46" s="13">
        <v>0</v>
      </c>
      <c r="H46" s="13">
        <v>-1700</v>
      </c>
      <c r="I46" s="13">
        <v>0</v>
      </c>
      <c r="J46" s="13">
        <v>0</v>
      </c>
      <c r="K46" s="32">
        <v>0</v>
      </c>
      <c r="L46" s="13">
        <v>0</v>
      </c>
      <c r="M46" s="13">
        <v>0</v>
      </c>
      <c r="N46" s="33">
        <f>SUM(F46:M46)</f>
        <v>-1700</v>
      </c>
    </row>
    <row r="47" spans="1:14" ht="12.75">
      <c r="A47" s="4" t="s">
        <v>368</v>
      </c>
      <c r="F47" s="31">
        <v>0</v>
      </c>
      <c r="G47" s="13">
        <v>0</v>
      </c>
      <c r="H47" s="13">
        <v>871</v>
      </c>
      <c r="I47" s="13">
        <v>0</v>
      </c>
      <c r="J47" s="13">
        <v>0</v>
      </c>
      <c r="K47" s="32">
        <v>0</v>
      </c>
      <c r="L47" s="13">
        <v>0</v>
      </c>
      <c r="M47" s="13">
        <f>-H47</f>
        <v>-871</v>
      </c>
      <c r="N47" s="33">
        <f>SUM(F47:M47)</f>
        <v>0</v>
      </c>
    </row>
    <row r="48" spans="1:14" ht="12.75">
      <c r="A48" s="4" t="s">
        <v>68</v>
      </c>
      <c r="F48" s="34">
        <v>0</v>
      </c>
      <c r="G48" s="23">
        <v>0</v>
      </c>
      <c r="H48" s="23">
        <v>0</v>
      </c>
      <c r="I48" s="23">
        <v>0</v>
      </c>
      <c r="J48" s="23">
        <v>0</v>
      </c>
      <c r="K48" s="35">
        <v>-794</v>
      </c>
      <c r="L48" s="23">
        <v>0</v>
      </c>
      <c r="M48" s="23">
        <v>0</v>
      </c>
      <c r="N48" s="36">
        <f>SUM(F48:M48)</f>
        <v>-794</v>
      </c>
    </row>
    <row r="49" spans="1:14" ht="12.75">
      <c r="A49" s="4" t="s">
        <v>235</v>
      </c>
      <c r="F49" s="11">
        <f>SUM(F45:F48)</f>
        <v>0</v>
      </c>
      <c r="G49" s="11">
        <f aca="true" t="shared" si="4" ref="G49:M49">SUM(G45:G48)</f>
        <v>0</v>
      </c>
      <c r="H49" s="11">
        <f t="shared" si="4"/>
        <v>-3584</v>
      </c>
      <c r="I49" s="11">
        <f t="shared" si="4"/>
        <v>0</v>
      </c>
      <c r="J49" s="11">
        <f t="shared" si="4"/>
        <v>0</v>
      </c>
      <c r="K49" s="11">
        <f t="shared" si="4"/>
        <v>-794</v>
      </c>
      <c r="L49" s="11">
        <f t="shared" si="4"/>
        <v>0</v>
      </c>
      <c r="M49" s="11">
        <f t="shared" si="4"/>
        <v>-871</v>
      </c>
      <c r="N49" s="11">
        <f>SUM(N45:N48)</f>
        <v>-5249</v>
      </c>
    </row>
    <row r="50" spans="1:14" ht="12.75">
      <c r="A50" s="4" t="s">
        <v>237</v>
      </c>
      <c r="F50" s="11">
        <v>0</v>
      </c>
      <c r="G50" s="11">
        <v>0</v>
      </c>
      <c r="H50" s="11">
        <v>0</v>
      </c>
      <c r="I50" s="11">
        <v>0</v>
      </c>
      <c r="J50" s="11">
        <v>449</v>
      </c>
      <c r="K50" s="11">
        <v>0</v>
      </c>
      <c r="L50" s="11">
        <v>0</v>
      </c>
      <c r="M50" s="11">
        <f>-J50</f>
        <v>-449</v>
      </c>
      <c r="N50" s="11">
        <f>SUM(F50:M50)</f>
        <v>0</v>
      </c>
    </row>
    <row r="51" spans="1:14" ht="12.75">
      <c r="A51" s="4" t="s">
        <v>236</v>
      </c>
      <c r="F51" s="11">
        <v>0</v>
      </c>
      <c r="G51" s="11">
        <v>0</v>
      </c>
      <c r="H51" s="11">
        <v>0</v>
      </c>
      <c r="I51" s="11">
        <v>0</v>
      </c>
      <c r="J51" s="11">
        <v>0</v>
      </c>
      <c r="K51" s="11">
        <v>0</v>
      </c>
      <c r="L51" s="11">
        <v>-8684</v>
      </c>
      <c r="M51" s="11">
        <f>-L51</f>
        <v>8684</v>
      </c>
      <c r="N51" s="11">
        <f>SUM(F51:M51)</f>
        <v>0</v>
      </c>
    </row>
    <row r="52" spans="1:14" ht="12.75">
      <c r="A52" s="4" t="s">
        <v>110</v>
      </c>
      <c r="F52" s="11">
        <v>0</v>
      </c>
      <c r="G52" s="11">
        <v>0</v>
      </c>
      <c r="H52" s="11">
        <v>0</v>
      </c>
      <c r="I52" s="11">
        <v>0</v>
      </c>
      <c r="J52" s="11">
        <v>0</v>
      </c>
      <c r="K52" s="11">
        <v>0</v>
      </c>
      <c r="L52" s="11">
        <v>0</v>
      </c>
      <c r="M52" s="11">
        <f>'is'!I45</f>
        <v>53315</v>
      </c>
      <c r="N52" s="11">
        <f>SUM(F52:M52)</f>
        <v>53315</v>
      </c>
    </row>
    <row r="53" spans="6:14" ht="12.75">
      <c r="F53" s="11"/>
      <c r="G53" s="11"/>
      <c r="H53" s="11"/>
      <c r="I53" s="11"/>
      <c r="J53" s="11"/>
      <c r="K53" s="11"/>
      <c r="L53" s="11"/>
      <c r="M53" s="11"/>
      <c r="N53" s="11"/>
    </row>
    <row r="54" spans="1:15" ht="13.5" thickBot="1">
      <c r="A54" s="4" t="str">
        <f>"At "&amp;'is'!$F$15</f>
        <v>At 31-03-03</v>
      </c>
      <c r="F54" s="14">
        <f>F43+SUM(F49:F52)</f>
        <v>263160</v>
      </c>
      <c r="G54" s="14">
        <f aca="true" t="shared" si="5" ref="G54:N54">G43+SUM(G49:G52)</f>
        <v>12161</v>
      </c>
      <c r="H54" s="14">
        <f t="shared" si="5"/>
        <v>54448</v>
      </c>
      <c r="I54" s="14">
        <f t="shared" si="5"/>
        <v>437</v>
      </c>
      <c r="J54" s="14">
        <f t="shared" si="5"/>
        <v>26758</v>
      </c>
      <c r="K54" s="14">
        <f t="shared" si="5"/>
        <v>15147</v>
      </c>
      <c r="L54" s="14">
        <f t="shared" si="5"/>
        <v>0</v>
      </c>
      <c r="M54" s="14">
        <f t="shared" si="5"/>
        <v>-345741</v>
      </c>
      <c r="N54" s="14">
        <f t="shared" si="5"/>
        <v>26370</v>
      </c>
      <c r="O54" s="13">
        <f>'bs'!H48</f>
        <v>0</v>
      </c>
    </row>
    <row r="55" spans="6:14" ht="12.75">
      <c r="F55" s="17"/>
      <c r="G55" s="17"/>
      <c r="H55" s="17"/>
      <c r="I55" s="17"/>
      <c r="J55" s="17"/>
      <c r="K55" s="17"/>
      <c r="L55" s="17"/>
      <c r="M55" s="17"/>
      <c r="N55" s="17"/>
    </row>
    <row r="56" ht="12.75">
      <c r="N56" s="124"/>
    </row>
    <row r="57" ht="12.75">
      <c r="M57" s="11"/>
    </row>
  </sheetData>
  <sheetProtection password="E944" sheet="1" objects="1" scenarios="1"/>
  <printOptions/>
  <pageMargins left="1" right="0" top="0.41" bottom="0.65" header="0.2" footer="0.29"/>
  <pageSetup firstPageNumber="3" useFirstPageNumber="1" horizontalDpi="300" verticalDpi="300" orientation="landscape" paperSize="9" scale="75" r:id="rId1"/>
  <headerFooter alignWithMargins="0">
    <oddFooter>&amp;LThe condensed consolidated statements of changes in equity should be read in conjunction with the audited financial statements for the year ended 31 March 2003 and the accompanying explanatory notes attached to the interim financial statements.&amp;R&amp;P</oddFooter>
  </headerFooter>
</worksheet>
</file>

<file path=xl/worksheets/sheet4.xml><?xml version="1.0" encoding="utf-8"?>
<worksheet xmlns="http://schemas.openxmlformats.org/spreadsheetml/2006/main" xmlns:r="http://schemas.openxmlformats.org/officeDocument/2006/relationships">
  <dimension ref="A1:K62"/>
  <sheetViews>
    <sheetView view="pageBreakPreview" zoomScale="80" zoomScaleNormal="85" zoomScaleSheetLayoutView="80" workbookViewId="0" topLeftCell="A1">
      <selection activeCell="C2" sqref="C2"/>
    </sheetView>
  </sheetViews>
  <sheetFormatPr defaultColWidth="9.140625" defaultRowHeight="12.75"/>
  <cols>
    <col min="1" max="6" width="9.140625" style="1" customWidth="1"/>
    <col min="7" max="7" width="3.8515625" style="1" customWidth="1"/>
    <col min="8" max="8" width="15.7109375" style="1" customWidth="1"/>
    <col min="9" max="9" width="2.7109375" style="1" customWidth="1"/>
    <col min="10" max="10" width="15.7109375" style="1" customWidth="1"/>
    <col min="11" max="16384" width="9.140625" style="1" customWidth="1"/>
  </cols>
  <sheetData>
    <row r="1" spans="1:10" s="21" customFormat="1" ht="12.75">
      <c r="A1" s="25" t="str">
        <f>a</f>
        <v>KUMPULAN FIMA BERHAD</v>
      </c>
      <c r="B1" s="8"/>
      <c r="C1" s="8"/>
      <c r="D1" s="8"/>
      <c r="E1" s="8"/>
      <c r="F1" s="8"/>
      <c r="G1" s="8"/>
      <c r="H1" s="8"/>
      <c r="I1" s="8"/>
      <c r="J1" s="8"/>
    </row>
    <row r="2" spans="1:10" ht="12.75">
      <c r="A2" s="6" t="str">
        <f>b</f>
        <v>(Company No.:11817-V)</v>
      </c>
      <c r="B2" s="6"/>
      <c r="C2" s="6"/>
      <c r="D2" s="6"/>
      <c r="E2" s="6"/>
      <c r="F2" s="6"/>
      <c r="G2" s="6"/>
      <c r="H2" s="6"/>
      <c r="I2" s="6"/>
      <c r="J2" s="6"/>
    </row>
    <row r="3" spans="1:10" ht="12.75">
      <c r="A3" s="6" t="str">
        <f>d</f>
        <v>(Incorporated in Malaysia)</v>
      </c>
      <c r="B3" s="6"/>
      <c r="C3" s="6"/>
      <c r="D3" s="6"/>
      <c r="E3" s="6"/>
      <c r="F3" s="6"/>
      <c r="G3" s="6"/>
      <c r="H3" s="6"/>
      <c r="I3" s="6"/>
      <c r="J3" s="6"/>
    </row>
    <row r="4" spans="1:10" ht="12.75">
      <c r="A4" s="6"/>
      <c r="B4" s="6"/>
      <c r="C4" s="6"/>
      <c r="D4" s="6"/>
      <c r="E4" s="6"/>
      <c r="F4" s="6"/>
      <c r="G4" s="6"/>
      <c r="H4" s="6"/>
      <c r="I4" s="6"/>
      <c r="J4" s="6"/>
    </row>
    <row r="5" spans="1:10" ht="12.75">
      <c r="A5" s="7" t="s">
        <v>229</v>
      </c>
      <c r="B5" s="6"/>
      <c r="C5" s="6"/>
      <c r="D5" s="6"/>
      <c r="E5" s="6"/>
      <c r="F5" s="6"/>
      <c r="G5" s="6"/>
      <c r="H5" s="6"/>
      <c r="I5" s="6"/>
      <c r="J5" s="6"/>
    </row>
    <row r="6" spans="1:10" ht="12.75">
      <c r="A6" s="7" t="str">
        <f>f</f>
        <v>Except as disclosed otherwise, the figures have not been audited</v>
      </c>
      <c r="B6" s="6"/>
      <c r="C6" s="6"/>
      <c r="D6" s="6"/>
      <c r="E6" s="6"/>
      <c r="F6" s="6"/>
      <c r="G6" s="6"/>
      <c r="H6" s="6"/>
      <c r="I6" s="6"/>
      <c r="J6" s="6"/>
    </row>
    <row r="8" spans="1:10" ht="12.75">
      <c r="A8" s="4"/>
      <c r="B8" s="4"/>
      <c r="C8" s="4"/>
      <c r="D8" s="4"/>
      <c r="E8" s="4"/>
      <c r="F8" s="4"/>
      <c r="G8" s="4"/>
      <c r="H8" s="9" t="s">
        <v>53</v>
      </c>
      <c r="J8" s="9" t="s">
        <v>53</v>
      </c>
    </row>
    <row r="9" spans="1:10" ht="13.5" thickBot="1">
      <c r="A9" s="4"/>
      <c r="B9" s="4"/>
      <c r="C9" s="4"/>
      <c r="D9" s="4"/>
      <c r="E9" s="4"/>
      <c r="F9" s="4"/>
      <c r="G9" s="4"/>
      <c r="H9" s="10" t="str">
        <f>'is'!E15</f>
        <v>31-03-04</v>
      </c>
      <c r="J9" s="10" t="str">
        <f>'is'!I15</f>
        <v>31-03-03</v>
      </c>
    </row>
    <row r="10" spans="1:10" ht="12.75">
      <c r="A10" s="4"/>
      <c r="B10" s="4"/>
      <c r="C10" s="4"/>
      <c r="D10" s="4"/>
      <c r="E10" s="4"/>
      <c r="F10" s="4"/>
      <c r="G10" s="4"/>
      <c r="H10" s="9" t="s">
        <v>9</v>
      </c>
      <c r="J10" s="9" t="s">
        <v>9</v>
      </c>
    </row>
    <row r="11" spans="1:10" ht="12.75">
      <c r="A11" s="37" t="s">
        <v>239</v>
      </c>
      <c r="B11" s="4"/>
      <c r="C11" s="4"/>
      <c r="D11" s="4"/>
      <c r="E11" s="4"/>
      <c r="F11" s="4"/>
      <c r="G11" s="4"/>
      <c r="H11" s="13"/>
      <c r="I11" s="22"/>
      <c r="J11" s="13"/>
    </row>
    <row r="12" spans="1:10" ht="12.75">
      <c r="A12" t="s">
        <v>240</v>
      </c>
      <c r="B12" s="4"/>
      <c r="C12" s="4"/>
      <c r="D12" s="4"/>
      <c r="E12" s="4"/>
      <c r="F12" s="4"/>
      <c r="G12" s="4"/>
      <c r="H12" s="41">
        <f>'is'!H37</f>
        <v>135791</v>
      </c>
      <c r="I12" s="22"/>
      <c r="J12" s="41">
        <v>63572</v>
      </c>
    </row>
    <row r="13" spans="1:10" ht="12.75">
      <c r="A13" t="s">
        <v>241</v>
      </c>
      <c r="B13" s="4"/>
      <c r="C13" s="4"/>
      <c r="D13" s="4"/>
      <c r="E13" s="4"/>
      <c r="F13" s="4"/>
      <c r="G13" s="4"/>
      <c r="H13" s="41"/>
      <c r="I13" s="22"/>
      <c r="J13" s="41"/>
    </row>
    <row r="14" spans="1:10" ht="12.75">
      <c r="A14" s="38"/>
      <c r="B14" s="4"/>
      <c r="C14" s="4"/>
      <c r="D14" s="4"/>
      <c r="E14" s="4"/>
      <c r="F14" s="4"/>
      <c r="G14" s="4"/>
      <c r="H14" s="41"/>
      <c r="I14" s="22"/>
      <c r="J14" s="41"/>
    </row>
    <row r="15" spans="1:10" ht="12.75">
      <c r="A15" s="38" t="s">
        <v>330</v>
      </c>
      <c r="B15" s="4"/>
      <c r="C15" s="4"/>
      <c r="D15" s="4"/>
      <c r="E15" s="4"/>
      <c r="F15" s="4"/>
      <c r="G15" s="4"/>
      <c r="H15" s="41">
        <v>22498</v>
      </c>
      <c r="I15" s="22"/>
      <c r="J15" s="41">
        <v>18776</v>
      </c>
    </row>
    <row r="16" spans="1:10" ht="12.75">
      <c r="A16" s="38" t="s">
        <v>329</v>
      </c>
      <c r="B16" s="4"/>
      <c r="C16" s="4"/>
      <c r="D16" s="4"/>
      <c r="E16" s="4"/>
      <c r="F16" s="4"/>
      <c r="G16" s="4"/>
      <c r="H16" s="41">
        <v>-106127</v>
      </c>
      <c r="I16" s="22"/>
      <c r="J16" s="41">
        <v>-43870</v>
      </c>
    </row>
    <row r="17" spans="1:10" ht="12.75">
      <c r="A17" s="39" t="s">
        <v>143</v>
      </c>
      <c r="B17" s="4"/>
      <c r="C17" s="4"/>
      <c r="D17" s="4"/>
      <c r="E17" s="4"/>
      <c r="F17" s="4"/>
      <c r="G17" s="4"/>
      <c r="H17" s="42">
        <f>SUM(H12:H16)</f>
        <v>52162</v>
      </c>
      <c r="I17" s="2"/>
      <c r="J17" s="42">
        <f>SUM(J12:J16)</f>
        <v>38478</v>
      </c>
    </row>
    <row r="18" spans="1:10" ht="12.75">
      <c r="A18" s="38" t="s">
        <v>242</v>
      </c>
      <c r="B18" s="4"/>
      <c r="C18" s="4"/>
      <c r="D18" s="4"/>
      <c r="E18" s="4"/>
      <c r="F18" s="4"/>
      <c r="G18" s="4"/>
      <c r="H18" s="41">
        <v>19758</v>
      </c>
      <c r="I18" s="2"/>
      <c r="J18" s="41">
        <v>-4301</v>
      </c>
    </row>
    <row r="19" spans="1:11" ht="12.75">
      <c r="A19" s="38" t="s">
        <v>243</v>
      </c>
      <c r="B19" s="4"/>
      <c r="C19" s="4"/>
      <c r="D19" s="4"/>
      <c r="E19" s="4"/>
      <c r="F19" s="4"/>
      <c r="G19" s="4"/>
      <c r="H19" s="41">
        <v>8002</v>
      </c>
      <c r="I19" s="2"/>
      <c r="J19" s="41">
        <v>-7450</v>
      </c>
      <c r="K19" s="2"/>
    </row>
    <row r="20" spans="1:11" ht="12.75">
      <c r="A20" s="38" t="s">
        <v>244</v>
      </c>
      <c r="B20" s="4"/>
      <c r="C20" s="4"/>
      <c r="D20" s="4"/>
      <c r="E20" s="4"/>
      <c r="F20" s="4"/>
      <c r="G20" s="4"/>
      <c r="H20" s="41">
        <v>0</v>
      </c>
      <c r="I20" s="2"/>
      <c r="J20" s="41">
        <v>247</v>
      </c>
      <c r="K20" s="2"/>
    </row>
    <row r="21" spans="1:11" ht="12.75">
      <c r="A21" s="38" t="s">
        <v>245</v>
      </c>
      <c r="B21" s="4"/>
      <c r="C21" s="4"/>
      <c r="D21" s="4"/>
      <c r="E21" s="4"/>
      <c r="F21" s="4"/>
      <c r="G21" s="4"/>
      <c r="H21" s="41">
        <v>-501</v>
      </c>
      <c r="I21" s="2"/>
      <c r="J21" s="41">
        <v>-1419</v>
      </c>
      <c r="K21" s="11"/>
    </row>
    <row r="22" spans="1:10" ht="12.75">
      <c r="A22" s="38" t="s">
        <v>246</v>
      </c>
      <c r="B22" s="4"/>
      <c r="C22" s="4"/>
      <c r="D22" s="4"/>
      <c r="E22" s="4"/>
      <c r="F22" s="4"/>
      <c r="G22" s="4"/>
      <c r="H22" s="41">
        <v>-1354</v>
      </c>
      <c r="I22" s="2"/>
      <c r="J22" s="41">
        <v>8050</v>
      </c>
    </row>
    <row r="23" spans="1:10" ht="12.75">
      <c r="A23" s="39" t="s">
        <v>144</v>
      </c>
      <c r="H23" s="42">
        <f>SUM(H17:H22)</f>
        <v>78067</v>
      </c>
      <c r="J23" s="42">
        <f>SUM(J17:J22)</f>
        <v>33605</v>
      </c>
    </row>
    <row r="24" spans="1:10" ht="12.75">
      <c r="A24" s="38" t="s">
        <v>145</v>
      </c>
      <c r="H24" s="41">
        <f>'[1]cf'!H46</f>
        <v>-10716</v>
      </c>
      <c r="J24" s="41">
        <v>-10899</v>
      </c>
    </row>
    <row r="25" spans="1:10" ht="12.75">
      <c r="A25" s="38" t="s">
        <v>247</v>
      </c>
      <c r="H25" s="41">
        <f>'[1]cf'!H47</f>
        <v>-10557</v>
      </c>
      <c r="J25" s="41">
        <v>-16522</v>
      </c>
    </row>
    <row r="26" spans="1:10" ht="12.75">
      <c r="A26" s="39" t="s">
        <v>248</v>
      </c>
      <c r="H26" s="43">
        <f>SUM(H23:H25)</f>
        <v>56794</v>
      </c>
      <c r="J26" s="43">
        <f>SUM(J23:J25)</f>
        <v>6184</v>
      </c>
    </row>
    <row r="27" spans="1:10" ht="12.75">
      <c r="A27"/>
      <c r="H27" s="41"/>
      <c r="J27" s="41"/>
    </row>
    <row r="28" spans="1:10" ht="12.75">
      <c r="A28" s="37" t="s">
        <v>133</v>
      </c>
      <c r="H28" s="41"/>
      <c r="J28" s="41"/>
    </row>
    <row r="29" spans="1:10" ht="12.75">
      <c r="A29" s="38" t="s">
        <v>249</v>
      </c>
      <c r="H29" s="41">
        <v>0</v>
      </c>
      <c r="J29" s="41">
        <v>45000</v>
      </c>
    </row>
    <row r="30" spans="1:10" ht="12.75">
      <c r="A30" s="38" t="s">
        <v>250</v>
      </c>
      <c r="H30" s="41">
        <v>0</v>
      </c>
      <c r="J30" s="41">
        <v>1045</v>
      </c>
    </row>
    <row r="31" spans="1:10" ht="12.75">
      <c r="A31" s="38" t="s">
        <v>34</v>
      </c>
      <c r="H31" s="41">
        <v>-1242</v>
      </c>
      <c r="J31" s="41">
        <v>-1602</v>
      </c>
    </row>
    <row r="32" spans="1:10" ht="12.75">
      <c r="A32" s="38" t="s">
        <v>136</v>
      </c>
      <c r="H32" s="41">
        <v>11847</v>
      </c>
      <c r="J32" s="41">
        <v>2606</v>
      </c>
    </row>
    <row r="33" spans="1:10" ht="12.75">
      <c r="A33" s="38" t="s">
        <v>135</v>
      </c>
      <c r="H33" s="41">
        <v>-7654</v>
      </c>
      <c r="J33" s="41">
        <v>-14708</v>
      </c>
    </row>
    <row r="34" spans="1:10" ht="12.75">
      <c r="A34" s="38" t="s">
        <v>251</v>
      </c>
      <c r="H34" s="41">
        <v>0</v>
      </c>
      <c r="J34" s="41">
        <v>13</v>
      </c>
    </row>
    <row r="35" spans="1:10" ht="12.75">
      <c r="A35" s="38" t="s">
        <v>252</v>
      </c>
      <c r="H35" s="41">
        <v>-5250</v>
      </c>
      <c r="J35" s="41">
        <v>-9750</v>
      </c>
    </row>
    <row r="36" spans="1:10" ht="12.75">
      <c r="A36" s="38" t="s">
        <v>253</v>
      </c>
      <c r="H36" s="41">
        <v>-11865</v>
      </c>
      <c r="J36" s="41">
        <v>0</v>
      </c>
    </row>
    <row r="37" spans="1:10" ht="12.75">
      <c r="A37" s="38" t="s">
        <v>328</v>
      </c>
      <c r="H37" s="41">
        <v>3931</v>
      </c>
      <c r="J37" s="41"/>
    </row>
    <row r="38" spans="1:10" ht="12.75">
      <c r="A38" s="38" t="s">
        <v>137</v>
      </c>
      <c r="H38" s="41">
        <v>70</v>
      </c>
      <c r="J38" s="41">
        <v>502</v>
      </c>
    </row>
    <row r="39" spans="1:10" ht="12.75">
      <c r="A39" s="39" t="s">
        <v>254</v>
      </c>
      <c r="H39" s="43">
        <f>SUM(H29:H38)</f>
        <v>-10163</v>
      </c>
      <c r="J39" s="43">
        <f>SUM(J29:J38)</f>
        <v>23106</v>
      </c>
    </row>
    <row r="40" spans="1:10" ht="12.75">
      <c r="A40"/>
      <c r="H40" s="41"/>
      <c r="J40" s="41"/>
    </row>
    <row r="41" spans="1:10" ht="12.75">
      <c r="A41" s="37" t="s">
        <v>134</v>
      </c>
      <c r="H41" s="41"/>
      <c r="J41" s="41"/>
    </row>
    <row r="42" spans="1:10" ht="12.75">
      <c r="A42" s="38" t="s">
        <v>255</v>
      </c>
      <c r="H42" s="41">
        <v>-12700</v>
      </c>
      <c r="J42" s="41">
        <v>0</v>
      </c>
    </row>
    <row r="43" spans="1:10" ht="12.75">
      <c r="A43" s="38" t="s">
        <v>256</v>
      </c>
      <c r="H43" s="41">
        <v>-4095</v>
      </c>
      <c r="J43" s="41">
        <v>-31175</v>
      </c>
    </row>
    <row r="44" spans="1:10" ht="12.75">
      <c r="A44" s="38" t="s">
        <v>257</v>
      </c>
      <c r="H44" s="41">
        <v>0</v>
      </c>
      <c r="J44" s="41">
        <v>-108</v>
      </c>
    </row>
    <row r="45" spans="1:10" ht="12.75">
      <c r="A45" s="38" t="s">
        <v>258</v>
      </c>
      <c r="H45" s="41">
        <v>-2051</v>
      </c>
      <c r="J45" s="41">
        <v>-1020</v>
      </c>
    </row>
    <row r="46" spans="1:10" ht="12.75">
      <c r="A46" s="38" t="s">
        <v>326</v>
      </c>
      <c r="H46" s="41">
        <v>36</v>
      </c>
      <c r="J46" s="41">
        <v>0</v>
      </c>
    </row>
    <row r="47" spans="1:10" ht="12.75">
      <c r="A47" s="38" t="s">
        <v>327</v>
      </c>
      <c r="H47" s="41">
        <v>-321</v>
      </c>
      <c r="J47" s="41">
        <v>0</v>
      </c>
    </row>
    <row r="48" spans="1:10" ht="12.75">
      <c r="A48" s="38" t="s">
        <v>259</v>
      </c>
      <c r="H48" s="41">
        <v>2996</v>
      </c>
      <c r="J48" s="41">
        <v>1072</v>
      </c>
    </row>
    <row r="49" spans="1:10" ht="12.75">
      <c r="A49" s="39" t="s">
        <v>146</v>
      </c>
      <c r="H49" s="43">
        <f>SUM(H42:H48)</f>
        <v>-16135</v>
      </c>
      <c r="J49" s="43">
        <f>SUM(J42:J48)</f>
        <v>-31231</v>
      </c>
    </row>
    <row r="50" spans="1:10" ht="12.75">
      <c r="A50"/>
      <c r="H50" s="41"/>
      <c r="J50" s="41"/>
    </row>
    <row r="51" spans="1:10" ht="12.75">
      <c r="A51" s="24" t="s">
        <v>138</v>
      </c>
      <c r="H51" s="41">
        <f>H26+H39+H49</f>
        <v>30496</v>
      </c>
      <c r="J51" s="41">
        <f>J26+J39+J49</f>
        <v>-1941</v>
      </c>
    </row>
    <row r="52" spans="1:10" ht="12.75">
      <c r="A52" s="21" t="s">
        <v>260</v>
      </c>
      <c r="H52" s="41">
        <v>0</v>
      </c>
      <c r="J52" s="41">
        <v>0</v>
      </c>
    </row>
    <row r="53" spans="1:10" ht="12.75">
      <c r="A53" s="21" t="s">
        <v>116</v>
      </c>
      <c r="H53" s="41"/>
      <c r="J53" s="41"/>
    </row>
    <row r="54" spans="1:10" ht="12.75">
      <c r="A54" s="40" t="s">
        <v>261</v>
      </c>
      <c r="H54" s="41">
        <f>J55</f>
        <v>21437</v>
      </c>
      <c r="J54" s="41">
        <v>23378</v>
      </c>
    </row>
    <row r="55" spans="1:10" ht="13.5" thickBot="1">
      <c r="A55" s="21" t="s">
        <v>262</v>
      </c>
      <c r="H55" s="44">
        <f>SUM(H51:H54)</f>
        <v>51933</v>
      </c>
      <c r="J55" s="44">
        <f>SUM(J51:J54)</f>
        <v>21437</v>
      </c>
    </row>
    <row r="56" spans="1:10" ht="12.75">
      <c r="A56"/>
      <c r="H56" s="41"/>
      <c r="J56" s="41"/>
    </row>
    <row r="57" spans="1:10" ht="12.75">
      <c r="A57" s="37" t="s">
        <v>263</v>
      </c>
      <c r="H57" s="41"/>
      <c r="J57" s="41"/>
    </row>
    <row r="58" spans="1:10" ht="12.75">
      <c r="A58" s="38" t="s">
        <v>54</v>
      </c>
      <c r="H58" s="41">
        <v>12434</v>
      </c>
      <c r="J58" s="41">
        <v>15917</v>
      </c>
    </row>
    <row r="59" spans="1:10" ht="12.75">
      <c r="A59" s="38" t="s">
        <v>55</v>
      </c>
      <c r="H59" s="41">
        <v>44499</v>
      </c>
      <c r="J59" s="41">
        <v>13722</v>
      </c>
    </row>
    <row r="60" spans="1:10" ht="12.75">
      <c r="A60" s="38" t="s">
        <v>264</v>
      </c>
      <c r="H60" s="41">
        <v>-5000</v>
      </c>
      <c r="J60" s="41">
        <v>-8202</v>
      </c>
    </row>
    <row r="61" spans="1:10" ht="13.5" thickBot="1">
      <c r="A61"/>
      <c r="H61" s="44">
        <f>SUM(H58:H60)</f>
        <v>51933</v>
      </c>
      <c r="J61" s="44">
        <f>SUM(J58:J60)</f>
        <v>21437</v>
      </c>
    </row>
    <row r="62" ht="12.75">
      <c r="H62" s="2">
        <f>H55-H61</f>
        <v>0</v>
      </c>
    </row>
  </sheetData>
  <sheetProtection password="E944" sheet="1" objects="1" scenarios="1"/>
  <printOptions/>
  <pageMargins left="0.75" right="0.1" top="0.75" bottom="1" header="0.2" footer="0"/>
  <pageSetup firstPageNumber="4" useFirstPageNumber="1" horizontalDpi="300" verticalDpi="300" orientation="portrait" paperSize="9" scale="90" r:id="rId1"/>
  <headerFooter alignWithMargins="0">
    <oddFooter>&amp;LThe condensed consolidated cash flow statements should be read in conjunction with the audited financial statements for the year ended 31 March 2003 and the accompanying explanatory notes attached to the interim financial statements.&amp;R&amp;P</oddFooter>
  </headerFooter>
</worksheet>
</file>

<file path=xl/worksheets/sheet5.xml><?xml version="1.0" encoding="utf-8"?>
<worksheet xmlns="http://schemas.openxmlformats.org/spreadsheetml/2006/main" xmlns:r="http://schemas.openxmlformats.org/officeDocument/2006/relationships">
  <dimension ref="A1:IV244"/>
  <sheetViews>
    <sheetView showGridLines="0" view="pageBreakPreview" zoomScale="80" zoomScaleSheetLayoutView="80" workbookViewId="0" topLeftCell="A1">
      <selection activeCell="F7" sqref="F7"/>
    </sheetView>
  </sheetViews>
  <sheetFormatPr defaultColWidth="9.140625" defaultRowHeight="12.75"/>
  <cols>
    <col min="1" max="1" width="7.28125" style="135" customWidth="1"/>
    <col min="2" max="3" width="5.140625" style="135" customWidth="1"/>
    <col min="4" max="4" width="9.140625" style="135" customWidth="1"/>
    <col min="5" max="5" width="6.7109375" style="135" customWidth="1"/>
    <col min="6" max="6" width="12.28125" style="135" customWidth="1"/>
    <col min="7" max="7" width="12.57421875" style="135" customWidth="1"/>
    <col min="8" max="8" width="12.7109375" style="135" customWidth="1"/>
    <col min="9" max="9" width="1.7109375" style="135" customWidth="1"/>
    <col min="10" max="10" width="13.57421875" style="135" customWidth="1"/>
    <col min="11" max="11" width="12.7109375" style="135" customWidth="1"/>
    <col min="12" max="12" width="5.7109375" style="135" customWidth="1"/>
    <col min="13" max="13" width="10.7109375" style="135" bestFit="1" customWidth="1"/>
    <col min="14" max="14" width="14.00390625" style="135" bestFit="1" customWidth="1"/>
    <col min="15" max="15" width="13.28125" style="135" customWidth="1"/>
    <col min="16" max="16384" width="9.140625" style="135" customWidth="1"/>
  </cols>
  <sheetData>
    <row r="1" spans="1:10" ht="14.25">
      <c r="A1" s="135" t="s">
        <v>1</v>
      </c>
      <c r="J1" s="136"/>
    </row>
    <row r="2" ht="14.25">
      <c r="A2" s="135" t="s">
        <v>225</v>
      </c>
    </row>
    <row r="3" spans="13:256" s="137" customFormat="1" ht="14.2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row>
    <row r="5" spans="1:14" ht="15">
      <c r="A5" s="138" t="s">
        <v>189</v>
      </c>
      <c r="B5" s="139"/>
      <c r="C5" s="140"/>
      <c r="D5" s="140"/>
      <c r="E5" s="140"/>
      <c r="F5" s="141"/>
      <c r="G5" s="141"/>
      <c r="H5" s="141"/>
      <c r="I5" s="141"/>
      <c r="J5" s="141"/>
      <c r="K5" s="141"/>
      <c r="L5" s="142"/>
      <c r="M5" s="141"/>
      <c r="N5" s="143"/>
    </row>
    <row r="6" spans="1:14" ht="15">
      <c r="A6" s="138" t="s">
        <v>230</v>
      </c>
      <c r="B6" s="139"/>
      <c r="C6" s="140"/>
      <c r="D6" s="140"/>
      <c r="E6" s="140"/>
      <c r="F6" s="141"/>
      <c r="G6" s="141"/>
      <c r="H6" s="141"/>
      <c r="I6" s="141"/>
      <c r="J6" s="141"/>
      <c r="K6" s="141"/>
      <c r="L6" s="142"/>
      <c r="M6" s="141"/>
      <c r="N6" s="143"/>
    </row>
    <row r="7" spans="1:14" ht="15">
      <c r="A7" s="140"/>
      <c r="B7" s="139"/>
      <c r="C7" s="140"/>
      <c r="D7" s="140"/>
      <c r="E7" s="140"/>
      <c r="F7" s="141"/>
      <c r="G7" s="141"/>
      <c r="H7" s="141"/>
      <c r="I7" s="141"/>
      <c r="J7" s="141"/>
      <c r="K7" s="141"/>
      <c r="L7" s="142"/>
      <c r="M7" s="141"/>
      <c r="N7" s="143"/>
    </row>
    <row r="8" spans="1:14" ht="15">
      <c r="A8" s="125" t="s">
        <v>77</v>
      </c>
      <c r="B8" s="139"/>
      <c r="C8" s="140"/>
      <c r="D8" s="140"/>
      <c r="E8" s="140"/>
      <c r="F8" s="141"/>
      <c r="G8" s="141"/>
      <c r="H8" s="141"/>
      <c r="I8" s="141"/>
      <c r="J8" s="141"/>
      <c r="K8" s="141"/>
      <c r="L8" s="142"/>
      <c r="M8" s="141"/>
      <c r="N8" s="143"/>
    </row>
    <row r="9" spans="1:14" ht="6" customHeight="1">
      <c r="A9" s="140"/>
      <c r="B9" s="139"/>
      <c r="C9" s="140"/>
      <c r="D9" s="140"/>
      <c r="E9" s="140"/>
      <c r="F9" s="141"/>
      <c r="G9" s="141"/>
      <c r="H9" s="141"/>
      <c r="I9" s="141"/>
      <c r="J9" s="141"/>
      <c r="K9" s="141"/>
      <c r="L9" s="142"/>
      <c r="M9" s="141"/>
      <c r="N9" s="143"/>
    </row>
    <row r="10" spans="1:14" ht="15">
      <c r="A10" s="139" t="s">
        <v>150</v>
      </c>
      <c r="B10" s="139" t="s">
        <v>151</v>
      </c>
      <c r="C10" s="140"/>
      <c r="D10" s="140"/>
      <c r="E10" s="140"/>
      <c r="F10" s="141"/>
      <c r="G10" s="141"/>
      <c r="H10" s="141"/>
      <c r="I10" s="141"/>
      <c r="J10" s="141"/>
      <c r="K10" s="141"/>
      <c r="L10" s="142"/>
      <c r="M10" s="141"/>
      <c r="N10" s="143"/>
    </row>
    <row r="11" spans="1:14" ht="15">
      <c r="A11" s="139"/>
      <c r="B11" s="139"/>
      <c r="C11" s="139"/>
      <c r="D11" s="139"/>
      <c r="E11" s="139"/>
      <c r="F11" s="126"/>
      <c r="G11" s="126"/>
      <c r="H11" s="126"/>
      <c r="I11" s="126"/>
      <c r="J11" s="126"/>
      <c r="K11" s="126"/>
      <c r="L11" s="127"/>
      <c r="M11" s="126"/>
      <c r="N11" s="128"/>
    </row>
    <row r="12" spans="1:14" ht="15">
      <c r="A12" s="139"/>
      <c r="B12" s="230" t="s">
        <v>279</v>
      </c>
      <c r="C12" s="226"/>
      <c r="D12" s="226"/>
      <c r="E12" s="226"/>
      <c r="F12" s="226"/>
      <c r="G12" s="226"/>
      <c r="H12" s="226"/>
      <c r="I12" s="226"/>
      <c r="J12" s="226"/>
      <c r="K12" s="226"/>
      <c r="L12" s="226"/>
      <c r="M12" s="126"/>
      <c r="N12" s="128"/>
    </row>
    <row r="13" spans="1:14" ht="15">
      <c r="A13" s="139"/>
      <c r="B13" s="226"/>
      <c r="C13" s="226"/>
      <c r="D13" s="226"/>
      <c r="E13" s="226"/>
      <c r="F13" s="226"/>
      <c r="G13" s="226"/>
      <c r="H13" s="226"/>
      <c r="I13" s="226"/>
      <c r="J13" s="226"/>
      <c r="K13" s="226"/>
      <c r="L13" s="226"/>
      <c r="M13" s="126"/>
      <c r="N13" s="128"/>
    </row>
    <row r="14" spans="1:14" ht="15">
      <c r="A14" s="139"/>
      <c r="B14" s="226"/>
      <c r="C14" s="226"/>
      <c r="D14" s="226"/>
      <c r="E14" s="226"/>
      <c r="F14" s="226"/>
      <c r="G14" s="226"/>
      <c r="H14" s="226"/>
      <c r="I14" s="226"/>
      <c r="J14" s="226"/>
      <c r="K14" s="226"/>
      <c r="L14" s="226"/>
      <c r="M14" s="126"/>
      <c r="N14" s="128"/>
    </row>
    <row r="15" spans="1:14" ht="15">
      <c r="A15" s="139"/>
      <c r="B15" s="145"/>
      <c r="C15" s="145"/>
      <c r="D15" s="145"/>
      <c r="E15" s="145"/>
      <c r="F15" s="145"/>
      <c r="G15" s="145"/>
      <c r="H15" s="145"/>
      <c r="I15" s="145"/>
      <c r="J15" s="145"/>
      <c r="K15" s="145"/>
      <c r="L15" s="145"/>
      <c r="M15" s="126"/>
      <c r="N15" s="128"/>
    </row>
    <row r="16" spans="1:14" ht="15">
      <c r="A16" s="139"/>
      <c r="B16" s="228" t="s">
        <v>149</v>
      </c>
      <c r="C16" s="229"/>
      <c r="D16" s="229"/>
      <c r="E16" s="229"/>
      <c r="F16" s="229"/>
      <c r="G16" s="229"/>
      <c r="H16" s="229"/>
      <c r="I16" s="229"/>
      <c r="J16" s="229"/>
      <c r="K16" s="229"/>
      <c r="L16" s="229"/>
      <c r="M16" s="126"/>
      <c r="N16" s="128"/>
    </row>
    <row r="17" spans="1:14" ht="15">
      <c r="A17" s="139"/>
      <c r="B17" s="228"/>
      <c r="C17" s="229"/>
      <c r="D17" s="229"/>
      <c r="E17" s="229"/>
      <c r="F17" s="229"/>
      <c r="G17" s="229"/>
      <c r="H17" s="229"/>
      <c r="I17" s="229"/>
      <c r="J17" s="229"/>
      <c r="K17" s="229"/>
      <c r="L17" s="229"/>
      <c r="M17" s="126"/>
      <c r="N17" s="128"/>
    </row>
    <row r="18" spans="1:14" ht="15">
      <c r="A18" s="139"/>
      <c r="B18" s="228"/>
      <c r="C18" s="229"/>
      <c r="D18" s="229"/>
      <c r="E18" s="229"/>
      <c r="F18" s="229"/>
      <c r="G18" s="229"/>
      <c r="H18" s="229"/>
      <c r="I18" s="229"/>
      <c r="J18" s="229"/>
      <c r="K18" s="229"/>
      <c r="L18" s="229"/>
      <c r="M18" s="126"/>
      <c r="N18" s="128"/>
    </row>
    <row r="19" spans="1:14" ht="15">
      <c r="A19" s="139"/>
      <c r="B19" s="229"/>
      <c r="C19" s="229"/>
      <c r="D19" s="229"/>
      <c r="E19" s="229"/>
      <c r="F19" s="229"/>
      <c r="G19" s="229"/>
      <c r="H19" s="229"/>
      <c r="I19" s="229"/>
      <c r="J19" s="229"/>
      <c r="K19" s="229"/>
      <c r="L19" s="229"/>
      <c r="M19" s="126"/>
      <c r="N19" s="128"/>
    </row>
    <row r="20" spans="1:14" ht="15">
      <c r="A20" s="139"/>
      <c r="B20" s="229"/>
      <c r="C20" s="229"/>
      <c r="D20" s="229"/>
      <c r="E20" s="229"/>
      <c r="F20" s="229"/>
      <c r="G20" s="229"/>
      <c r="H20" s="229"/>
      <c r="I20" s="229"/>
      <c r="J20" s="229"/>
      <c r="K20" s="229"/>
      <c r="L20" s="229"/>
      <c r="M20" s="126"/>
      <c r="N20" s="128"/>
    </row>
    <row r="21" spans="1:14" ht="15">
      <c r="A21" s="139"/>
      <c r="B21" s="145"/>
      <c r="C21" s="145"/>
      <c r="D21" s="145"/>
      <c r="E21" s="145"/>
      <c r="F21" s="145"/>
      <c r="G21" s="145"/>
      <c r="H21" s="145"/>
      <c r="I21" s="145"/>
      <c r="J21" s="145"/>
      <c r="K21" s="145"/>
      <c r="L21" s="145"/>
      <c r="M21" s="126"/>
      <c r="N21" s="143"/>
    </row>
    <row r="22" spans="1:14" ht="15">
      <c r="A22" s="139"/>
      <c r="B22" s="228" t="s">
        <v>280</v>
      </c>
      <c r="C22" s="231"/>
      <c r="D22" s="231"/>
      <c r="E22" s="231"/>
      <c r="F22" s="231"/>
      <c r="G22" s="231"/>
      <c r="H22" s="231"/>
      <c r="I22" s="231"/>
      <c r="J22" s="231"/>
      <c r="K22" s="231"/>
      <c r="L22" s="231"/>
      <c r="M22" s="126"/>
      <c r="N22" s="143"/>
    </row>
    <row r="23" spans="1:14" ht="15">
      <c r="A23" s="139"/>
      <c r="B23" s="228"/>
      <c r="C23" s="231"/>
      <c r="D23" s="231"/>
      <c r="E23" s="231"/>
      <c r="F23" s="231"/>
      <c r="G23" s="231"/>
      <c r="H23" s="231"/>
      <c r="I23" s="231"/>
      <c r="J23" s="231"/>
      <c r="K23" s="231"/>
      <c r="L23" s="231"/>
      <c r="M23" s="126"/>
      <c r="N23" s="143"/>
    </row>
    <row r="24" spans="1:14" ht="15">
      <c r="A24" s="139"/>
      <c r="B24" s="228"/>
      <c r="C24" s="231"/>
      <c r="D24" s="231"/>
      <c r="E24" s="231"/>
      <c r="F24" s="231"/>
      <c r="G24" s="231"/>
      <c r="H24" s="231"/>
      <c r="I24" s="231"/>
      <c r="J24" s="231"/>
      <c r="K24" s="231"/>
      <c r="L24" s="231"/>
      <c r="M24" s="126"/>
      <c r="N24" s="143"/>
    </row>
    <row r="25" spans="1:14" ht="15">
      <c r="A25" s="139"/>
      <c r="B25" s="228"/>
      <c r="C25" s="231"/>
      <c r="D25" s="231"/>
      <c r="E25" s="231"/>
      <c r="F25" s="231"/>
      <c r="G25" s="231"/>
      <c r="H25" s="231"/>
      <c r="I25" s="231"/>
      <c r="J25" s="231"/>
      <c r="K25" s="231"/>
      <c r="L25" s="231"/>
      <c r="M25" s="126"/>
      <c r="N25" s="143"/>
    </row>
    <row r="26" spans="1:14" ht="15">
      <c r="A26" s="139"/>
      <c r="B26" s="231"/>
      <c r="C26" s="231"/>
      <c r="D26" s="231"/>
      <c r="E26" s="231"/>
      <c r="F26" s="231"/>
      <c r="G26" s="231"/>
      <c r="H26" s="231"/>
      <c r="I26" s="231"/>
      <c r="J26" s="231"/>
      <c r="K26" s="231"/>
      <c r="L26" s="231"/>
      <c r="M26" s="126"/>
      <c r="N26" s="143"/>
    </row>
    <row r="27" spans="1:14" ht="15">
      <c r="A27" s="139"/>
      <c r="B27" s="231"/>
      <c r="C27" s="231"/>
      <c r="D27" s="231"/>
      <c r="E27" s="231"/>
      <c r="F27" s="231"/>
      <c r="G27" s="231"/>
      <c r="H27" s="231"/>
      <c r="I27" s="231"/>
      <c r="J27" s="231"/>
      <c r="K27" s="231"/>
      <c r="L27" s="231"/>
      <c r="M27" s="126"/>
      <c r="N27" s="143"/>
    </row>
    <row r="28" spans="1:14" ht="15">
      <c r="A28" s="139"/>
      <c r="B28" s="147"/>
      <c r="C28" s="147"/>
      <c r="D28" s="147"/>
      <c r="E28" s="147"/>
      <c r="F28" s="147"/>
      <c r="G28" s="147"/>
      <c r="H28" s="147"/>
      <c r="I28" s="147"/>
      <c r="J28" s="147"/>
      <c r="K28" s="147"/>
      <c r="L28" s="147"/>
      <c r="M28" s="126"/>
      <c r="N28" s="143"/>
    </row>
    <row r="29" spans="1:14" ht="15">
      <c r="A29" s="139"/>
      <c r="B29" s="148" t="s">
        <v>216</v>
      </c>
      <c r="C29" s="149" t="s">
        <v>283</v>
      </c>
      <c r="D29" s="147"/>
      <c r="E29" s="147"/>
      <c r="F29" s="147"/>
      <c r="G29" s="147"/>
      <c r="H29" s="147"/>
      <c r="I29" s="147"/>
      <c r="J29" s="147"/>
      <c r="K29" s="147"/>
      <c r="L29" s="147"/>
      <c r="M29" s="126"/>
      <c r="N29" s="143"/>
    </row>
    <row r="30" spans="1:14" ht="15">
      <c r="A30" s="139"/>
      <c r="B30" s="148"/>
      <c r="C30" s="149"/>
      <c r="D30" s="147"/>
      <c r="E30" s="147"/>
      <c r="F30" s="147"/>
      <c r="G30" s="147"/>
      <c r="H30" s="147"/>
      <c r="I30" s="147"/>
      <c r="J30" s="147"/>
      <c r="K30" s="147"/>
      <c r="L30" s="147"/>
      <c r="M30" s="126"/>
      <c r="N30" s="143"/>
    </row>
    <row r="31" spans="1:14" ht="15">
      <c r="A31" s="139"/>
      <c r="B31" s="147"/>
      <c r="C31" s="228" t="s">
        <v>281</v>
      </c>
      <c r="D31" s="228"/>
      <c r="E31" s="228"/>
      <c r="F31" s="228"/>
      <c r="G31" s="228"/>
      <c r="H31" s="228"/>
      <c r="I31" s="228"/>
      <c r="J31" s="228"/>
      <c r="K31" s="228"/>
      <c r="L31" s="228"/>
      <c r="M31" s="126"/>
      <c r="N31" s="143"/>
    </row>
    <row r="32" spans="1:14" ht="15">
      <c r="A32" s="139"/>
      <c r="B32" s="147"/>
      <c r="C32" s="228"/>
      <c r="D32" s="228"/>
      <c r="E32" s="228"/>
      <c r="F32" s="228"/>
      <c r="G32" s="228"/>
      <c r="H32" s="228"/>
      <c r="I32" s="228"/>
      <c r="J32" s="228"/>
      <c r="K32" s="228"/>
      <c r="L32" s="228"/>
      <c r="M32" s="126"/>
      <c r="N32" s="143"/>
    </row>
    <row r="33" spans="1:14" ht="15">
      <c r="A33" s="139"/>
      <c r="B33" s="147"/>
      <c r="C33" s="228"/>
      <c r="D33" s="228"/>
      <c r="E33" s="228"/>
      <c r="F33" s="228"/>
      <c r="G33" s="228"/>
      <c r="H33" s="228"/>
      <c r="I33" s="228"/>
      <c r="J33" s="228"/>
      <c r="K33" s="228"/>
      <c r="L33" s="228"/>
      <c r="M33" s="126"/>
      <c r="N33" s="143"/>
    </row>
    <row r="34" spans="1:14" ht="15">
      <c r="A34" s="139"/>
      <c r="B34" s="147"/>
      <c r="C34" s="228"/>
      <c r="D34" s="228"/>
      <c r="E34" s="228"/>
      <c r="F34" s="228"/>
      <c r="G34" s="228"/>
      <c r="H34" s="228"/>
      <c r="I34" s="228"/>
      <c r="J34" s="228"/>
      <c r="K34" s="228"/>
      <c r="L34" s="228"/>
      <c r="M34" s="126"/>
      <c r="N34" s="143"/>
    </row>
    <row r="35" spans="1:14" ht="15">
      <c r="A35" s="139"/>
      <c r="B35" s="147"/>
      <c r="C35" s="228"/>
      <c r="D35" s="228"/>
      <c r="E35" s="228"/>
      <c r="F35" s="228"/>
      <c r="G35" s="228"/>
      <c r="H35" s="228"/>
      <c r="I35" s="228"/>
      <c r="J35" s="228"/>
      <c r="K35" s="228"/>
      <c r="L35" s="228"/>
      <c r="M35" s="126"/>
      <c r="N35" s="143"/>
    </row>
    <row r="36" spans="1:14" ht="15">
      <c r="A36" s="139"/>
      <c r="B36" s="147"/>
      <c r="C36" s="228"/>
      <c r="D36" s="228"/>
      <c r="E36" s="228"/>
      <c r="F36" s="228"/>
      <c r="G36" s="228"/>
      <c r="H36" s="228"/>
      <c r="I36" s="228"/>
      <c r="J36" s="228"/>
      <c r="K36" s="228"/>
      <c r="L36" s="228"/>
      <c r="M36" s="126"/>
      <c r="N36" s="143"/>
    </row>
    <row r="37" spans="1:14" ht="15">
      <c r="A37" s="139"/>
      <c r="B37" s="147"/>
      <c r="C37" s="228"/>
      <c r="D37" s="228"/>
      <c r="E37" s="228"/>
      <c r="F37" s="228"/>
      <c r="G37" s="228"/>
      <c r="H37" s="228"/>
      <c r="I37" s="228"/>
      <c r="J37" s="228"/>
      <c r="K37" s="228"/>
      <c r="L37" s="228"/>
      <c r="M37" s="126"/>
      <c r="N37" s="143"/>
    </row>
    <row r="38" spans="1:14" ht="15">
      <c r="A38" s="139"/>
      <c r="B38" s="147"/>
      <c r="C38" s="228"/>
      <c r="D38" s="228"/>
      <c r="E38" s="228"/>
      <c r="F38" s="228"/>
      <c r="G38" s="228"/>
      <c r="H38" s="228"/>
      <c r="I38" s="228"/>
      <c r="J38" s="228"/>
      <c r="K38" s="228"/>
      <c r="L38" s="228"/>
      <c r="M38" s="126"/>
      <c r="N38" s="143"/>
    </row>
    <row r="39" spans="1:14" ht="15">
      <c r="A39" s="139"/>
      <c r="B39" s="148" t="s">
        <v>218</v>
      </c>
      <c r="C39" s="149" t="s">
        <v>282</v>
      </c>
      <c r="D39" s="147"/>
      <c r="E39" s="147"/>
      <c r="F39" s="147"/>
      <c r="G39" s="147"/>
      <c r="H39" s="147"/>
      <c r="I39" s="147"/>
      <c r="J39" s="147"/>
      <c r="K39" s="147"/>
      <c r="L39" s="147"/>
      <c r="M39" s="126"/>
      <c r="N39" s="143"/>
    </row>
    <row r="40" spans="1:14" ht="15">
      <c r="A40" s="139"/>
      <c r="B40" s="148"/>
      <c r="C40" s="149"/>
      <c r="D40" s="147"/>
      <c r="E40" s="147"/>
      <c r="F40" s="147"/>
      <c r="G40" s="147"/>
      <c r="H40" s="147"/>
      <c r="I40" s="147"/>
      <c r="J40" s="147"/>
      <c r="K40" s="147"/>
      <c r="L40" s="147"/>
      <c r="M40" s="126"/>
      <c r="N40" s="143"/>
    </row>
    <row r="41" spans="1:14" ht="15">
      <c r="A41" s="139"/>
      <c r="B41" s="147"/>
      <c r="C41" s="228" t="s">
        <v>284</v>
      </c>
      <c r="D41" s="228"/>
      <c r="E41" s="228"/>
      <c r="F41" s="228"/>
      <c r="G41" s="228"/>
      <c r="H41" s="228"/>
      <c r="I41" s="228"/>
      <c r="J41" s="228"/>
      <c r="K41" s="228"/>
      <c r="L41" s="228"/>
      <c r="M41" s="126"/>
      <c r="N41" s="143"/>
    </row>
    <row r="42" spans="1:14" ht="15">
      <c r="A42" s="139"/>
      <c r="B42" s="147"/>
      <c r="C42" s="228"/>
      <c r="D42" s="228"/>
      <c r="E42" s="228"/>
      <c r="F42" s="228"/>
      <c r="G42" s="228"/>
      <c r="H42" s="228"/>
      <c r="I42" s="228"/>
      <c r="J42" s="228"/>
      <c r="K42" s="228"/>
      <c r="L42" s="228"/>
      <c r="M42" s="126"/>
      <c r="N42" s="143"/>
    </row>
    <row r="43" spans="1:14" ht="15">
      <c r="A43" s="139"/>
      <c r="B43" s="147"/>
      <c r="C43" s="147"/>
      <c r="D43" s="147"/>
      <c r="E43" s="147"/>
      <c r="F43" s="147"/>
      <c r="G43" s="147"/>
      <c r="H43" s="147"/>
      <c r="I43" s="147"/>
      <c r="J43" s="147"/>
      <c r="K43" s="147"/>
      <c r="L43" s="147"/>
      <c r="M43" s="126"/>
      <c r="N43" s="143"/>
    </row>
    <row r="44" spans="1:14" ht="15">
      <c r="A44" s="139"/>
      <c r="B44" s="147"/>
      <c r="C44" s="147"/>
      <c r="D44" s="147"/>
      <c r="E44" s="147"/>
      <c r="F44" s="147"/>
      <c r="G44" s="147"/>
      <c r="H44" s="147"/>
      <c r="I44" s="147"/>
      <c r="J44" s="150" t="s">
        <v>141</v>
      </c>
      <c r="K44" s="150" t="s">
        <v>142</v>
      </c>
      <c r="L44" s="147"/>
      <c r="M44" s="126"/>
      <c r="N44" s="143"/>
    </row>
    <row r="45" spans="1:14" ht="15">
      <c r="A45" s="139"/>
      <c r="B45" s="147"/>
      <c r="C45" s="147"/>
      <c r="D45" s="147"/>
      <c r="E45" s="147"/>
      <c r="F45" s="147"/>
      <c r="G45" s="147"/>
      <c r="H45" s="147"/>
      <c r="I45" s="147"/>
      <c r="J45" s="151" t="s">
        <v>9</v>
      </c>
      <c r="K45" s="151" t="s">
        <v>9</v>
      </c>
      <c r="L45" s="147"/>
      <c r="M45" s="126"/>
      <c r="N45" s="143"/>
    </row>
    <row r="46" spans="1:14" s="155" customFormat="1" ht="15">
      <c r="A46" s="152"/>
      <c r="B46" s="153"/>
      <c r="C46" s="149" t="s">
        <v>285</v>
      </c>
      <c r="D46" s="153"/>
      <c r="E46" s="153"/>
      <c r="F46" s="153"/>
      <c r="G46" s="153"/>
      <c r="H46" s="153"/>
      <c r="I46" s="153"/>
      <c r="J46" s="153"/>
      <c r="K46" s="153"/>
      <c r="L46" s="153"/>
      <c r="M46" s="127"/>
      <c r="N46" s="154"/>
    </row>
    <row r="47" spans="1:14" s="155" customFormat="1" ht="15">
      <c r="A47" s="152"/>
      <c r="B47" s="153"/>
      <c r="C47" s="153" t="s">
        <v>286</v>
      </c>
      <c r="D47" s="153"/>
      <c r="E47" s="153"/>
      <c r="F47" s="153"/>
      <c r="G47" s="153"/>
      <c r="H47" s="153"/>
      <c r="I47" s="153"/>
      <c r="J47" s="156">
        <f>equity!L17</f>
        <v>-350876</v>
      </c>
      <c r="K47" s="156">
        <f>equity!M41</f>
        <v>-412141</v>
      </c>
      <c r="L47" s="153"/>
      <c r="M47" s="127"/>
      <c r="N47" s="154"/>
    </row>
    <row r="48" spans="1:14" s="155" customFormat="1" ht="15">
      <c r="A48" s="152"/>
      <c r="B48" s="153"/>
      <c r="C48" s="153" t="s">
        <v>287</v>
      </c>
      <c r="D48" s="153"/>
      <c r="E48" s="153"/>
      <c r="F48" s="153"/>
      <c r="G48" s="153"/>
      <c r="H48" s="153"/>
      <c r="I48" s="153"/>
      <c r="J48" s="156">
        <f>equity!L18</f>
        <v>5135</v>
      </c>
      <c r="K48" s="156">
        <f>equity!M42</f>
        <v>5721</v>
      </c>
      <c r="L48" s="153"/>
      <c r="M48" s="127"/>
      <c r="N48" s="154"/>
    </row>
    <row r="49" spans="1:14" s="155" customFormat="1" ht="15.75" thickBot="1">
      <c r="A49" s="152"/>
      <c r="B49" s="153"/>
      <c r="C49" s="153" t="s">
        <v>288</v>
      </c>
      <c r="D49" s="153"/>
      <c r="E49" s="153"/>
      <c r="F49" s="153"/>
      <c r="G49" s="153"/>
      <c r="H49" s="153"/>
      <c r="I49" s="153"/>
      <c r="J49" s="157">
        <f>SUM(J47:J48)</f>
        <v>-345741</v>
      </c>
      <c r="K49" s="157">
        <f>SUM(K47:K48)</f>
        <v>-406420</v>
      </c>
      <c r="L49" s="153"/>
      <c r="M49" s="127"/>
      <c r="N49" s="154"/>
    </row>
    <row r="50" spans="1:14" s="155" customFormat="1" ht="15.75" thickTop="1">
      <c r="A50" s="152"/>
      <c r="B50" s="153"/>
      <c r="C50" s="153"/>
      <c r="D50" s="153"/>
      <c r="E50" s="153"/>
      <c r="F50" s="153"/>
      <c r="G50" s="153"/>
      <c r="H50" s="153"/>
      <c r="I50" s="153"/>
      <c r="J50" s="156"/>
      <c r="K50" s="156"/>
      <c r="L50" s="153"/>
      <c r="M50" s="127"/>
      <c r="N50" s="154"/>
    </row>
    <row r="51" spans="1:14" s="155" customFormat="1" ht="15">
      <c r="A51" s="152"/>
      <c r="B51" s="153"/>
      <c r="C51" s="149" t="s">
        <v>289</v>
      </c>
      <c r="D51" s="153"/>
      <c r="E51" s="153"/>
      <c r="F51" s="153"/>
      <c r="G51" s="153"/>
      <c r="H51" s="153"/>
      <c r="I51" s="153"/>
      <c r="J51" s="153"/>
      <c r="K51" s="153"/>
      <c r="L51" s="153"/>
      <c r="M51" s="127"/>
      <c r="N51" s="154"/>
    </row>
    <row r="52" spans="1:14" s="155" customFormat="1" ht="15">
      <c r="A52" s="152"/>
      <c r="B52" s="153"/>
      <c r="C52" s="153" t="s">
        <v>286</v>
      </c>
      <c r="D52" s="153"/>
      <c r="E52" s="153"/>
      <c r="F52" s="153"/>
      <c r="G52" s="153"/>
      <c r="H52" s="153"/>
      <c r="I52" s="153"/>
      <c r="J52" s="156">
        <f>equity!H17</f>
        <v>65186</v>
      </c>
      <c r="K52" s="156">
        <f>equity!H41</f>
        <v>69641</v>
      </c>
      <c r="L52" s="153"/>
      <c r="M52" s="127"/>
      <c r="N52" s="154"/>
    </row>
    <row r="53" spans="1:14" s="155" customFormat="1" ht="15">
      <c r="A53" s="152"/>
      <c r="B53" s="153"/>
      <c r="C53" s="153" t="s">
        <v>287</v>
      </c>
      <c r="D53" s="153"/>
      <c r="E53" s="153"/>
      <c r="F53" s="153"/>
      <c r="G53" s="153"/>
      <c r="H53" s="153"/>
      <c r="I53" s="153"/>
      <c r="J53" s="156">
        <f>equity!H18</f>
        <v>-10738</v>
      </c>
      <c r="K53" s="156">
        <f>equity!H42</f>
        <v>-11609</v>
      </c>
      <c r="L53" s="153"/>
      <c r="M53" s="127"/>
      <c r="N53" s="154"/>
    </row>
    <row r="54" spans="1:14" s="155" customFormat="1" ht="15.75" thickBot="1">
      <c r="A54" s="152"/>
      <c r="B54" s="153"/>
      <c r="C54" s="153" t="s">
        <v>288</v>
      </c>
      <c r="D54" s="153"/>
      <c r="E54" s="153"/>
      <c r="F54" s="153"/>
      <c r="G54" s="153"/>
      <c r="H54" s="153"/>
      <c r="I54" s="153"/>
      <c r="J54" s="157">
        <f>SUM(J52:J53)</f>
        <v>54448</v>
      </c>
      <c r="K54" s="157">
        <f>SUM(K52:K53)</f>
        <v>58032</v>
      </c>
      <c r="L54" s="153"/>
      <c r="M54" s="127"/>
      <c r="N54" s="154"/>
    </row>
    <row r="55" spans="1:14" s="155" customFormat="1" ht="15.75" thickTop="1">
      <c r="A55" s="152"/>
      <c r="B55" s="153"/>
      <c r="C55" s="153"/>
      <c r="D55" s="153"/>
      <c r="E55" s="153"/>
      <c r="F55" s="153"/>
      <c r="G55" s="153"/>
      <c r="H55" s="153"/>
      <c r="I55" s="153"/>
      <c r="J55" s="156"/>
      <c r="K55" s="156"/>
      <c r="L55" s="153"/>
      <c r="M55" s="127"/>
      <c r="N55" s="154"/>
    </row>
    <row r="56" spans="1:14" s="155" customFormat="1" ht="15">
      <c r="A56" s="152"/>
      <c r="B56" s="153"/>
      <c r="C56" s="153"/>
      <c r="D56" s="153"/>
      <c r="E56" s="153"/>
      <c r="F56" s="153"/>
      <c r="G56" s="153"/>
      <c r="H56" s="153"/>
      <c r="I56" s="153"/>
      <c r="J56" s="156"/>
      <c r="K56" s="156"/>
      <c r="L56" s="153"/>
      <c r="M56" s="127"/>
      <c r="N56" s="154"/>
    </row>
    <row r="57" spans="1:14" s="155" customFormat="1" ht="15">
      <c r="A57" s="152"/>
      <c r="B57" s="153"/>
      <c r="C57" s="153"/>
      <c r="D57" s="153"/>
      <c r="E57" s="153"/>
      <c r="F57" s="153"/>
      <c r="G57" s="153"/>
      <c r="H57" s="153"/>
      <c r="I57" s="153"/>
      <c r="J57" s="156"/>
      <c r="K57" s="156"/>
      <c r="L57" s="153"/>
      <c r="M57" s="127"/>
      <c r="N57" s="154"/>
    </row>
    <row r="58" spans="1:14" s="155" customFormat="1" ht="15">
      <c r="A58" s="152"/>
      <c r="B58" s="153"/>
      <c r="C58" s="153"/>
      <c r="D58" s="153"/>
      <c r="E58" s="153"/>
      <c r="F58" s="153"/>
      <c r="G58" s="153"/>
      <c r="H58" s="153"/>
      <c r="I58" s="153"/>
      <c r="J58" s="156"/>
      <c r="K58" s="156"/>
      <c r="L58" s="153"/>
      <c r="M58" s="127"/>
      <c r="N58" s="154"/>
    </row>
    <row r="59" spans="1:14" s="155" customFormat="1" ht="15">
      <c r="A59" s="152"/>
      <c r="B59" s="153"/>
      <c r="C59" s="228" t="s">
        <v>359</v>
      </c>
      <c r="D59" s="228"/>
      <c r="E59" s="228"/>
      <c r="F59" s="228"/>
      <c r="G59" s="228"/>
      <c r="H59" s="228"/>
      <c r="I59" s="228"/>
      <c r="J59" s="228"/>
      <c r="K59" s="228"/>
      <c r="L59" s="228"/>
      <c r="M59" s="127"/>
      <c r="N59" s="154"/>
    </row>
    <row r="60" spans="1:14" s="155" customFormat="1" ht="15">
      <c r="A60" s="152"/>
      <c r="B60" s="153"/>
      <c r="C60" s="146"/>
      <c r="D60" s="146"/>
      <c r="E60" s="146"/>
      <c r="F60" s="146"/>
      <c r="G60" s="146"/>
      <c r="H60" s="158" t="s">
        <v>292</v>
      </c>
      <c r="I60" s="159"/>
      <c r="J60" s="159"/>
      <c r="K60" s="159"/>
      <c r="L60" s="146"/>
      <c r="M60" s="127"/>
      <c r="N60" s="154"/>
    </row>
    <row r="61" spans="1:14" s="155" customFormat="1" ht="15">
      <c r="A61" s="152"/>
      <c r="B61" s="153"/>
      <c r="C61" s="146"/>
      <c r="D61" s="146"/>
      <c r="E61" s="146"/>
      <c r="F61" s="146"/>
      <c r="G61" s="146"/>
      <c r="H61" s="158" t="s">
        <v>293</v>
      </c>
      <c r="I61" s="160"/>
      <c r="J61" s="158" t="s">
        <v>290</v>
      </c>
      <c r="K61" s="158" t="s">
        <v>291</v>
      </c>
      <c r="L61" s="146"/>
      <c r="M61" s="127"/>
      <c r="N61" s="154"/>
    </row>
    <row r="62" spans="1:14" s="155" customFormat="1" ht="15">
      <c r="A62" s="152"/>
      <c r="B62" s="153"/>
      <c r="C62" s="146"/>
      <c r="D62" s="146"/>
      <c r="E62" s="146"/>
      <c r="F62" s="146"/>
      <c r="G62" s="146"/>
      <c r="H62" s="161" t="s">
        <v>9</v>
      </c>
      <c r="I62" s="161"/>
      <c r="J62" s="161" t="s">
        <v>9</v>
      </c>
      <c r="K62" s="161" t="s">
        <v>9</v>
      </c>
      <c r="L62" s="146"/>
      <c r="M62" s="127"/>
      <c r="N62" s="154"/>
    </row>
    <row r="63" spans="1:14" s="155" customFormat="1" ht="15">
      <c r="A63" s="152"/>
      <c r="B63" s="153"/>
      <c r="C63" s="146"/>
      <c r="D63" s="146"/>
      <c r="E63" s="146"/>
      <c r="F63" s="146"/>
      <c r="G63" s="146"/>
      <c r="H63" s="162"/>
      <c r="I63" s="162"/>
      <c r="J63" s="162"/>
      <c r="K63" s="162"/>
      <c r="L63" s="146"/>
      <c r="M63" s="127"/>
      <c r="N63" s="154"/>
    </row>
    <row r="64" spans="1:14" s="155" customFormat="1" ht="15">
      <c r="A64" s="152"/>
      <c r="B64" s="153"/>
      <c r="C64" s="153" t="s">
        <v>294</v>
      </c>
      <c r="D64" s="153"/>
      <c r="E64" s="153"/>
      <c r="F64" s="153"/>
      <c r="G64" s="153"/>
      <c r="H64" s="156">
        <v>0</v>
      </c>
      <c r="I64" s="156"/>
      <c r="J64" s="156">
        <f>'bs'!H18</f>
        <v>4926</v>
      </c>
      <c r="K64" s="156">
        <f>SUM(H64:J64)</f>
        <v>4926</v>
      </c>
      <c r="L64" s="153"/>
      <c r="M64" s="127"/>
      <c r="N64" s="154"/>
    </row>
    <row r="65" spans="1:14" s="155" customFormat="1" ht="15">
      <c r="A65" s="152"/>
      <c r="B65" s="153"/>
      <c r="C65" s="153" t="s">
        <v>295</v>
      </c>
      <c r="D65" s="153"/>
      <c r="E65" s="153"/>
      <c r="F65" s="153"/>
      <c r="G65" s="153"/>
      <c r="H65" s="156">
        <v>7888</v>
      </c>
      <c r="I65" s="156"/>
      <c r="J65" s="156">
        <f>'bs'!H43-MASB!H65</f>
        <v>10528</v>
      </c>
      <c r="K65" s="156">
        <f>SUM(H65:J65)</f>
        <v>18416</v>
      </c>
      <c r="L65" s="153"/>
      <c r="M65" s="127"/>
      <c r="N65" s="154"/>
    </row>
    <row r="66" spans="1:14" s="155" customFormat="1" ht="15">
      <c r="A66" s="152"/>
      <c r="B66" s="163"/>
      <c r="C66" s="163"/>
      <c r="D66" s="163"/>
      <c r="E66" s="163"/>
      <c r="F66" s="163"/>
      <c r="G66" s="163"/>
      <c r="H66" s="163"/>
      <c r="I66" s="163"/>
      <c r="J66" s="163"/>
      <c r="K66" s="163"/>
      <c r="L66" s="163"/>
      <c r="M66" s="127"/>
      <c r="N66" s="154"/>
    </row>
    <row r="67" spans="1:14" s="155" customFormat="1" ht="15">
      <c r="A67" s="152"/>
      <c r="B67" s="163"/>
      <c r="C67" s="163"/>
      <c r="D67" s="163"/>
      <c r="E67" s="163"/>
      <c r="F67" s="163"/>
      <c r="G67" s="163"/>
      <c r="H67" s="163"/>
      <c r="I67" s="163"/>
      <c r="J67" s="163"/>
      <c r="K67" s="163"/>
      <c r="L67" s="163"/>
      <c r="M67" s="127"/>
      <c r="N67" s="154"/>
    </row>
    <row r="68" spans="1:14" ht="15">
      <c r="A68" s="139" t="s">
        <v>152</v>
      </c>
      <c r="B68" s="164" t="s">
        <v>153</v>
      </c>
      <c r="C68" s="165"/>
      <c r="D68" s="165"/>
      <c r="E68" s="165"/>
      <c r="F68" s="165"/>
      <c r="G68" s="165"/>
      <c r="H68" s="165"/>
      <c r="I68" s="165"/>
      <c r="J68" s="165"/>
      <c r="K68" s="165"/>
      <c r="L68" s="165"/>
      <c r="M68" s="126"/>
      <c r="N68" s="143"/>
    </row>
    <row r="69" spans="1:14" ht="15">
      <c r="A69" s="139"/>
      <c r="B69" s="165"/>
      <c r="C69" s="165"/>
      <c r="D69" s="165"/>
      <c r="E69" s="165"/>
      <c r="F69" s="165"/>
      <c r="G69" s="165"/>
      <c r="H69" s="165"/>
      <c r="I69" s="165"/>
      <c r="J69" s="165"/>
      <c r="K69" s="165"/>
      <c r="L69" s="165"/>
      <c r="M69" s="126"/>
      <c r="N69" s="143"/>
    </row>
    <row r="70" spans="1:14" ht="15">
      <c r="A70" s="139"/>
      <c r="B70" s="226" t="s">
        <v>338</v>
      </c>
      <c r="C70" s="226"/>
      <c r="D70" s="226"/>
      <c r="E70" s="226"/>
      <c r="F70" s="226"/>
      <c r="G70" s="226"/>
      <c r="H70" s="226"/>
      <c r="I70" s="226"/>
      <c r="J70" s="226"/>
      <c r="K70" s="226"/>
      <c r="L70" s="226"/>
      <c r="M70" s="126"/>
      <c r="N70" s="143"/>
    </row>
    <row r="71" spans="1:14" ht="15">
      <c r="A71" s="139"/>
      <c r="B71" s="226"/>
      <c r="C71" s="226"/>
      <c r="D71" s="226"/>
      <c r="E71" s="226"/>
      <c r="F71" s="226"/>
      <c r="G71" s="226"/>
      <c r="H71" s="226"/>
      <c r="I71" s="226"/>
      <c r="J71" s="226"/>
      <c r="K71" s="226"/>
      <c r="L71" s="226"/>
      <c r="M71" s="126"/>
      <c r="N71" s="143"/>
    </row>
    <row r="72" spans="1:14" ht="14.25">
      <c r="A72" s="140"/>
      <c r="B72" s="140"/>
      <c r="C72" s="140"/>
      <c r="D72" s="140"/>
      <c r="E72" s="140"/>
      <c r="F72" s="141"/>
      <c r="G72" s="141"/>
      <c r="H72" s="141"/>
      <c r="I72" s="141"/>
      <c r="J72" s="141"/>
      <c r="K72" s="141"/>
      <c r="L72" s="142"/>
      <c r="M72" s="141"/>
      <c r="N72" s="143"/>
    </row>
    <row r="73" spans="1:14" ht="15">
      <c r="A73" s="139" t="s">
        <v>154</v>
      </c>
      <c r="B73" s="139" t="s">
        <v>155</v>
      </c>
      <c r="C73" s="140"/>
      <c r="D73" s="140"/>
      <c r="E73" s="140"/>
      <c r="F73" s="141"/>
      <c r="G73" s="141"/>
      <c r="H73" s="166"/>
      <c r="I73" s="166"/>
      <c r="J73" s="141"/>
      <c r="K73" s="142"/>
      <c r="L73" s="142"/>
      <c r="M73" s="166"/>
      <c r="N73" s="143"/>
    </row>
    <row r="74" spans="1:14" ht="14.25">
      <c r="A74" s="140"/>
      <c r="B74" s="140"/>
      <c r="C74" s="140"/>
      <c r="D74" s="140"/>
      <c r="E74" s="140"/>
      <c r="F74" s="141"/>
      <c r="G74" s="141"/>
      <c r="H74" s="166"/>
      <c r="I74" s="166"/>
      <c r="J74" s="141"/>
      <c r="K74" s="142"/>
      <c r="L74" s="142"/>
      <c r="M74" s="166"/>
      <c r="N74" s="143"/>
    </row>
    <row r="75" spans="1:14" ht="14.25">
      <c r="A75" s="167"/>
      <c r="B75" s="226" t="s">
        <v>156</v>
      </c>
      <c r="C75" s="226"/>
      <c r="D75" s="226"/>
      <c r="E75" s="226"/>
      <c r="F75" s="226"/>
      <c r="G75" s="226"/>
      <c r="H75" s="226"/>
      <c r="I75" s="226"/>
      <c r="J75" s="226"/>
      <c r="K75" s="226"/>
      <c r="L75" s="226"/>
      <c r="M75" s="166"/>
      <c r="N75" s="143"/>
    </row>
    <row r="76" spans="1:14" ht="14.25">
      <c r="A76" s="167"/>
      <c r="B76" s="226"/>
      <c r="C76" s="226"/>
      <c r="D76" s="226"/>
      <c r="E76" s="226"/>
      <c r="F76" s="226"/>
      <c r="G76" s="226"/>
      <c r="H76" s="226"/>
      <c r="I76" s="226"/>
      <c r="J76" s="226"/>
      <c r="K76" s="226"/>
      <c r="L76" s="226"/>
      <c r="M76" s="166"/>
      <c r="N76" s="143"/>
    </row>
    <row r="77" spans="1:14" ht="14.25">
      <c r="A77" s="167"/>
      <c r="B77" s="140"/>
      <c r="C77" s="140"/>
      <c r="D77" s="140"/>
      <c r="E77" s="140"/>
      <c r="F77" s="141"/>
      <c r="G77" s="141"/>
      <c r="H77" s="166"/>
      <c r="I77" s="166"/>
      <c r="J77" s="141"/>
      <c r="K77" s="142"/>
      <c r="L77" s="142"/>
      <c r="M77" s="166"/>
      <c r="N77" s="143"/>
    </row>
    <row r="78" spans="1:14" ht="15">
      <c r="A78" s="139" t="s">
        <v>157</v>
      </c>
      <c r="B78" s="139" t="s">
        <v>158</v>
      </c>
      <c r="C78" s="140"/>
      <c r="D78" s="140"/>
      <c r="E78" s="140"/>
      <c r="F78" s="141"/>
      <c r="G78" s="141"/>
      <c r="H78" s="166"/>
      <c r="I78" s="166"/>
      <c r="J78" s="141"/>
      <c r="K78" s="142"/>
      <c r="L78" s="142"/>
      <c r="M78" s="166"/>
      <c r="N78" s="143"/>
    </row>
    <row r="79" spans="1:14" ht="14.25">
      <c r="A79" s="140"/>
      <c r="B79" s="140"/>
      <c r="C79" s="140"/>
      <c r="D79" s="140"/>
      <c r="E79" s="140"/>
      <c r="F79" s="141"/>
      <c r="G79" s="141"/>
      <c r="H79" s="141"/>
      <c r="I79" s="141"/>
      <c r="J79" s="141"/>
      <c r="K79" s="141"/>
      <c r="L79" s="142"/>
      <c r="M79" s="141"/>
      <c r="N79" s="143"/>
    </row>
    <row r="80" spans="1:14" ht="14.25">
      <c r="A80" s="140"/>
      <c r="B80" s="226" t="s">
        <v>159</v>
      </c>
      <c r="C80" s="226"/>
      <c r="D80" s="226"/>
      <c r="E80" s="226"/>
      <c r="F80" s="226"/>
      <c r="G80" s="226"/>
      <c r="H80" s="226"/>
      <c r="I80" s="226"/>
      <c r="J80" s="226"/>
      <c r="K80" s="226"/>
      <c r="L80" s="226"/>
      <c r="M80" s="166"/>
      <c r="N80" s="143"/>
    </row>
    <row r="81" spans="1:14" ht="14.25">
      <c r="A81" s="140"/>
      <c r="B81" s="226"/>
      <c r="C81" s="226"/>
      <c r="D81" s="226"/>
      <c r="E81" s="226"/>
      <c r="F81" s="226"/>
      <c r="G81" s="226"/>
      <c r="H81" s="226"/>
      <c r="I81" s="226"/>
      <c r="J81" s="226"/>
      <c r="K81" s="226"/>
      <c r="L81" s="226"/>
      <c r="M81" s="166"/>
      <c r="N81" s="143"/>
    </row>
    <row r="82" spans="1:14" ht="15">
      <c r="A82" s="139"/>
      <c r="B82" s="139"/>
      <c r="C82" s="139"/>
      <c r="D82" s="139"/>
      <c r="E82" s="139"/>
      <c r="F82" s="168"/>
      <c r="G82" s="126"/>
      <c r="H82" s="168"/>
      <c r="I82" s="168"/>
      <c r="J82" s="126"/>
      <c r="K82" s="168"/>
      <c r="L82" s="127"/>
      <c r="M82" s="168"/>
      <c r="N82" s="143"/>
    </row>
    <row r="83" spans="1:14" ht="14.25">
      <c r="A83" s="140"/>
      <c r="B83" s="140"/>
      <c r="C83" s="140"/>
      <c r="D83" s="140"/>
      <c r="E83" s="140"/>
      <c r="F83" s="141"/>
      <c r="G83" s="141"/>
      <c r="H83" s="166"/>
      <c r="I83" s="166"/>
      <c r="J83" s="141"/>
      <c r="K83" s="142"/>
      <c r="L83" s="142"/>
      <c r="M83" s="166"/>
      <c r="N83" s="143"/>
    </row>
    <row r="84" spans="1:14" ht="15">
      <c r="A84" s="139" t="s">
        <v>160</v>
      </c>
      <c r="B84" s="139" t="s">
        <v>161</v>
      </c>
      <c r="C84" s="140"/>
      <c r="D84" s="140"/>
      <c r="E84" s="140"/>
      <c r="F84" s="169"/>
      <c r="G84" s="169"/>
      <c r="H84" s="166"/>
      <c r="I84" s="166"/>
      <c r="J84" s="141"/>
      <c r="K84" s="142"/>
      <c r="L84" s="142"/>
      <c r="M84" s="166"/>
      <c r="N84" s="143"/>
    </row>
    <row r="85" spans="1:14" ht="15">
      <c r="A85" s="139"/>
      <c r="B85" s="139"/>
      <c r="C85" s="139"/>
      <c r="D85" s="139"/>
      <c r="E85" s="139"/>
      <c r="F85" s="170"/>
      <c r="G85" s="170"/>
      <c r="H85" s="170"/>
      <c r="I85" s="170"/>
      <c r="J85" s="170"/>
      <c r="K85" s="170"/>
      <c r="L85" s="170"/>
      <c r="M85" s="170"/>
      <c r="N85" s="143"/>
    </row>
    <row r="86" spans="1:14" ht="15">
      <c r="A86" s="139"/>
      <c r="B86" s="226" t="s">
        <v>162</v>
      </c>
      <c r="C86" s="226"/>
      <c r="D86" s="226"/>
      <c r="E86" s="226"/>
      <c r="F86" s="226"/>
      <c r="G86" s="226"/>
      <c r="H86" s="226"/>
      <c r="I86" s="226"/>
      <c r="J86" s="226"/>
      <c r="K86" s="226"/>
      <c r="L86" s="226"/>
      <c r="M86" s="170"/>
      <c r="N86" s="143"/>
    </row>
    <row r="87" spans="1:14" ht="15">
      <c r="A87" s="139"/>
      <c r="B87" s="226"/>
      <c r="C87" s="226"/>
      <c r="D87" s="226"/>
      <c r="E87" s="226"/>
      <c r="F87" s="226"/>
      <c r="G87" s="226"/>
      <c r="H87" s="226"/>
      <c r="I87" s="226"/>
      <c r="J87" s="226"/>
      <c r="K87" s="226"/>
      <c r="L87" s="226"/>
      <c r="M87" s="170"/>
      <c r="N87" s="143"/>
    </row>
    <row r="88" spans="1:14" ht="15">
      <c r="A88" s="139"/>
      <c r="B88" s="139"/>
      <c r="C88" s="139"/>
      <c r="D88" s="139"/>
      <c r="E88" s="139"/>
      <c r="F88" s="170"/>
      <c r="G88" s="170"/>
      <c r="H88" s="170"/>
      <c r="I88" s="170"/>
      <c r="J88" s="170"/>
      <c r="K88" s="170"/>
      <c r="L88" s="170"/>
      <c r="M88" s="170"/>
      <c r="N88" s="143"/>
    </row>
    <row r="89" spans="1:14" ht="15">
      <c r="A89" s="171"/>
      <c r="B89" s="172"/>
      <c r="C89" s="139"/>
      <c r="D89" s="139"/>
      <c r="E89" s="139"/>
      <c r="F89" s="173"/>
      <c r="G89" s="173"/>
      <c r="H89" s="174"/>
      <c r="I89" s="174"/>
      <c r="J89" s="173"/>
      <c r="K89" s="173"/>
      <c r="L89" s="173"/>
      <c r="M89" s="174"/>
      <c r="N89" s="143"/>
    </row>
    <row r="90" spans="1:14" ht="15">
      <c r="A90" s="175" t="s">
        <v>163</v>
      </c>
      <c r="B90" s="175" t="s">
        <v>164</v>
      </c>
      <c r="C90" s="175"/>
      <c r="D90" s="175"/>
      <c r="E90" s="175"/>
      <c r="F90" s="176"/>
      <c r="G90" s="176"/>
      <c r="H90" s="176"/>
      <c r="I90" s="176"/>
      <c r="J90" s="176"/>
      <c r="K90" s="176"/>
      <c r="L90" s="176"/>
      <c r="M90" s="174"/>
      <c r="N90" s="143"/>
    </row>
    <row r="92" spans="2:12" ht="14.25">
      <c r="B92" s="226" t="s">
        <v>353</v>
      </c>
      <c r="C92" s="226"/>
      <c r="D92" s="226"/>
      <c r="E92" s="226"/>
      <c r="F92" s="226"/>
      <c r="G92" s="226"/>
      <c r="H92" s="226"/>
      <c r="I92" s="226"/>
      <c r="J92" s="226"/>
      <c r="K92" s="226"/>
      <c r="L92" s="226"/>
    </row>
    <row r="93" spans="2:12" ht="14.25">
      <c r="B93" s="226"/>
      <c r="C93" s="226"/>
      <c r="D93" s="226"/>
      <c r="E93" s="226"/>
      <c r="F93" s="226"/>
      <c r="G93" s="226"/>
      <c r="H93" s="226"/>
      <c r="I93" s="226"/>
      <c r="J93" s="226"/>
      <c r="K93" s="226"/>
      <c r="L93" s="226"/>
    </row>
    <row r="94" spans="2:12" ht="14.25">
      <c r="B94" s="226"/>
      <c r="C94" s="226"/>
      <c r="D94" s="226"/>
      <c r="E94" s="226"/>
      <c r="F94" s="226"/>
      <c r="G94" s="226"/>
      <c r="H94" s="226"/>
      <c r="I94" s="226"/>
      <c r="J94" s="226"/>
      <c r="K94" s="226"/>
      <c r="L94" s="226"/>
    </row>
    <row r="95" spans="2:12" ht="14.25">
      <c r="B95" s="226"/>
      <c r="C95" s="226"/>
      <c r="D95" s="226"/>
      <c r="E95" s="226"/>
      <c r="F95" s="226"/>
      <c r="G95" s="226"/>
      <c r="H95" s="226"/>
      <c r="I95" s="226"/>
      <c r="J95" s="226"/>
      <c r="K95" s="226"/>
      <c r="L95" s="226"/>
    </row>
    <row r="96" spans="2:12" ht="14.25">
      <c r="B96" s="226"/>
      <c r="C96" s="226"/>
      <c r="D96" s="226"/>
      <c r="E96" s="226"/>
      <c r="F96" s="226"/>
      <c r="G96" s="226"/>
      <c r="H96" s="226"/>
      <c r="I96" s="226"/>
      <c r="J96" s="226"/>
      <c r="K96" s="226"/>
      <c r="L96" s="226"/>
    </row>
    <row r="98" spans="1:2" ht="15">
      <c r="A98" s="177" t="s">
        <v>165</v>
      </c>
      <c r="B98" s="177" t="s">
        <v>166</v>
      </c>
    </row>
    <row r="100" ht="14.25">
      <c r="B100" s="135" t="s">
        <v>339</v>
      </c>
    </row>
    <row r="103" spans="1:2" ht="15">
      <c r="A103" s="177" t="s">
        <v>167</v>
      </c>
      <c r="B103" s="177" t="s">
        <v>168</v>
      </c>
    </row>
    <row r="105" ht="14.25">
      <c r="B105" s="135" t="s">
        <v>2</v>
      </c>
    </row>
    <row r="106" spans="7:10" ht="14.25">
      <c r="G106" s="227" t="str">
        <f>'is'!E15</f>
        <v>31-03-04</v>
      </c>
      <c r="H106" s="227"/>
      <c r="I106" s="227"/>
      <c r="J106" s="227"/>
    </row>
    <row r="107" spans="2:10" ht="15">
      <c r="B107" s="179"/>
      <c r="C107" s="179"/>
      <c r="D107" s="179"/>
      <c r="E107" s="179"/>
      <c r="F107" s="179"/>
      <c r="G107" s="180"/>
      <c r="H107" s="180" t="s">
        <v>5</v>
      </c>
      <c r="I107" s="180"/>
      <c r="J107" s="180" t="s">
        <v>7</v>
      </c>
    </row>
    <row r="108" spans="2:10" ht="15.75" thickBot="1">
      <c r="B108" s="181" t="s">
        <v>3</v>
      </c>
      <c r="C108" s="181"/>
      <c r="D108" s="181"/>
      <c r="E108" s="181"/>
      <c r="F108" s="181"/>
      <c r="G108" s="182" t="s">
        <v>4</v>
      </c>
      <c r="H108" s="182" t="s">
        <v>6</v>
      </c>
      <c r="I108" s="182"/>
      <c r="J108" s="182" t="s">
        <v>8</v>
      </c>
    </row>
    <row r="109" spans="7:10" ht="15">
      <c r="G109" s="158" t="s">
        <v>9</v>
      </c>
      <c r="H109" s="158" t="s">
        <v>9</v>
      </c>
      <c r="I109" s="158"/>
      <c r="J109" s="158" t="s">
        <v>9</v>
      </c>
    </row>
    <row r="111" spans="2:10" ht="14.25">
      <c r="B111" s="135" t="s">
        <v>10</v>
      </c>
      <c r="G111" s="183">
        <v>98506</v>
      </c>
      <c r="H111" s="183">
        <v>22721</v>
      </c>
      <c r="I111" s="183"/>
      <c r="J111" s="183">
        <f>159090-ROUND('[1]BS'!$F$17/1000,0)</f>
        <v>147311</v>
      </c>
    </row>
    <row r="112" spans="2:10" ht="14.25">
      <c r="B112" s="135" t="s">
        <v>11</v>
      </c>
      <c r="G112" s="183">
        <v>28773</v>
      </c>
      <c r="H112" s="183">
        <v>11063</v>
      </c>
      <c r="I112" s="183"/>
      <c r="J112" s="183">
        <v>137034</v>
      </c>
    </row>
    <row r="113" spans="2:10" ht="14.25">
      <c r="B113" s="135" t="s">
        <v>12</v>
      </c>
      <c r="G113" s="183">
        <v>97747</v>
      </c>
      <c r="H113" s="184">
        <v>6736</v>
      </c>
      <c r="I113" s="184"/>
      <c r="J113" s="183">
        <v>95328</v>
      </c>
    </row>
    <row r="114" spans="2:10" ht="14.25">
      <c r="B114" s="135" t="s">
        <v>76</v>
      </c>
      <c r="G114" s="183">
        <v>16802</v>
      </c>
      <c r="H114" s="183">
        <v>1025</v>
      </c>
      <c r="I114" s="183"/>
      <c r="J114" s="183">
        <v>9542</v>
      </c>
    </row>
    <row r="115" spans="2:10" ht="14.25">
      <c r="B115" s="135" t="s">
        <v>13</v>
      </c>
      <c r="G115" s="185">
        <v>16493</v>
      </c>
      <c r="H115" s="185">
        <v>-12129</v>
      </c>
      <c r="I115" s="185"/>
      <c r="J115" s="185">
        <f>228574-ROUND(('[1]BS'!$D$17+'[1]BS'!$AN$17)/1000,0)</f>
        <v>177718</v>
      </c>
    </row>
    <row r="116" spans="7:10" ht="14.25">
      <c r="G116" s="183">
        <f>SUM(G111:G115)</f>
        <v>258321</v>
      </c>
      <c r="H116" s="183">
        <f>SUM(H111:H115)</f>
        <v>29416</v>
      </c>
      <c r="I116" s="183"/>
      <c r="J116" s="183">
        <f>SUM(J111:J115)</f>
        <v>566933</v>
      </c>
    </row>
    <row r="117" spans="7:10" ht="14.25">
      <c r="G117" s="183"/>
      <c r="H117" s="183"/>
      <c r="I117" s="183"/>
      <c r="J117" s="183"/>
    </row>
    <row r="118" spans="2:10" ht="14.25">
      <c r="B118" s="135" t="s">
        <v>355</v>
      </c>
      <c r="G118" s="185">
        <v>0</v>
      </c>
      <c r="H118" s="185">
        <f>'is'!H28</f>
        <v>2884</v>
      </c>
      <c r="I118" s="185"/>
      <c r="J118" s="185">
        <f>'bs'!F15</f>
        <v>62635</v>
      </c>
    </row>
    <row r="119" spans="7:10" ht="14.25">
      <c r="G119" s="183">
        <f>SUM(G116:G118)</f>
        <v>258321</v>
      </c>
      <c r="H119" s="183">
        <f>SUM(H116:H118)</f>
        <v>32300</v>
      </c>
      <c r="I119" s="183"/>
      <c r="J119" s="183">
        <f>SUM(J116:J118)</f>
        <v>629568</v>
      </c>
    </row>
    <row r="120" spans="2:13" ht="14.25">
      <c r="B120" s="135" t="s">
        <v>81</v>
      </c>
      <c r="G120" s="183">
        <v>-35245</v>
      </c>
      <c r="H120" s="184">
        <f>'is'!H37-MASB!H119</f>
        <v>103491</v>
      </c>
      <c r="I120" s="183"/>
      <c r="J120" s="184">
        <f>SUM('bs'!F20,'bs'!F26)-MASB!J119</f>
        <v>-181608</v>
      </c>
      <c r="M120" s="183"/>
    </row>
    <row r="121" spans="2:13" ht="15" thickBot="1">
      <c r="B121" s="135" t="s">
        <v>14</v>
      </c>
      <c r="G121" s="186">
        <f>SUM(G119:G120)</f>
        <v>223076</v>
      </c>
      <c r="H121" s="186">
        <f>SUM(H119:H120)</f>
        <v>135791</v>
      </c>
      <c r="I121" s="186"/>
      <c r="J121" s="186">
        <f>SUM(J119:J120)</f>
        <v>447960</v>
      </c>
      <c r="M121" s="183"/>
    </row>
    <row r="122" ht="15" thickTop="1">
      <c r="M122" s="183"/>
    </row>
    <row r="123" ht="14.25">
      <c r="M123" s="183"/>
    </row>
    <row r="124" spans="1:13" ht="15">
      <c r="A124" s="177" t="s">
        <v>169</v>
      </c>
      <c r="B124" s="177" t="s">
        <v>170</v>
      </c>
      <c r="M124" s="183"/>
    </row>
    <row r="126" spans="2:12" ht="14.25">
      <c r="B126" s="226" t="s">
        <v>171</v>
      </c>
      <c r="C126" s="226"/>
      <c r="D126" s="226"/>
      <c r="E126" s="226"/>
      <c r="F126" s="226"/>
      <c r="G126" s="226"/>
      <c r="H126" s="226"/>
      <c r="I126" s="226"/>
      <c r="J126" s="226"/>
      <c r="K126" s="226"/>
      <c r="L126" s="226"/>
    </row>
    <row r="127" spans="2:12" ht="14.25">
      <c r="B127" s="226"/>
      <c r="C127" s="226"/>
      <c r="D127" s="226"/>
      <c r="E127" s="226"/>
      <c r="F127" s="226"/>
      <c r="G127" s="226"/>
      <c r="H127" s="226"/>
      <c r="I127" s="226"/>
      <c r="J127" s="226"/>
      <c r="K127" s="226"/>
      <c r="L127" s="226"/>
    </row>
    <row r="130" spans="1:2" ht="15">
      <c r="A130" s="177" t="s">
        <v>172</v>
      </c>
      <c r="B130" s="177" t="s">
        <v>173</v>
      </c>
    </row>
    <row r="132" spans="2:12" ht="14.25">
      <c r="B132" s="226" t="s">
        <v>340</v>
      </c>
      <c r="C132" s="226"/>
      <c r="D132" s="226"/>
      <c r="E132" s="226"/>
      <c r="F132" s="226"/>
      <c r="G132" s="226"/>
      <c r="H132" s="226"/>
      <c r="I132" s="226"/>
      <c r="J132" s="226"/>
      <c r="K132" s="226"/>
      <c r="L132" s="226"/>
    </row>
    <row r="133" spans="2:12" ht="14.25">
      <c r="B133" s="226"/>
      <c r="C133" s="226"/>
      <c r="D133" s="226"/>
      <c r="E133" s="226"/>
      <c r="F133" s="226"/>
      <c r="G133" s="226"/>
      <c r="H133" s="226"/>
      <c r="I133" s="226"/>
      <c r="J133" s="226"/>
      <c r="K133" s="226"/>
      <c r="L133" s="226"/>
    </row>
    <row r="135" spans="1:2" ht="15">
      <c r="A135" s="177" t="s">
        <v>174</v>
      </c>
      <c r="B135" s="177" t="s">
        <v>36</v>
      </c>
    </row>
    <row r="137" spans="2:12" ht="14.25">
      <c r="B137" s="226" t="s">
        <v>370</v>
      </c>
      <c r="C137" s="226"/>
      <c r="D137" s="226"/>
      <c r="E137" s="226"/>
      <c r="F137" s="226"/>
      <c r="G137" s="226"/>
      <c r="H137" s="226"/>
      <c r="I137" s="226"/>
      <c r="J137" s="226"/>
      <c r="K137" s="226"/>
      <c r="L137" s="226"/>
    </row>
    <row r="138" spans="2:12" ht="14.25">
      <c r="B138" s="226"/>
      <c r="C138" s="226"/>
      <c r="D138" s="226"/>
      <c r="E138" s="226"/>
      <c r="F138" s="226"/>
      <c r="G138" s="226"/>
      <c r="H138" s="226"/>
      <c r="I138" s="226"/>
      <c r="J138" s="226"/>
      <c r="K138" s="226"/>
      <c r="L138" s="226"/>
    </row>
    <row r="140" spans="1:2" ht="15">
      <c r="A140" s="177" t="s">
        <v>175</v>
      </c>
      <c r="B140" s="177" t="s">
        <v>176</v>
      </c>
    </row>
    <row r="142" spans="2:12" ht="14.25">
      <c r="B142" s="226" t="s">
        <v>177</v>
      </c>
      <c r="C142" s="226"/>
      <c r="D142" s="226"/>
      <c r="E142" s="226"/>
      <c r="F142" s="226"/>
      <c r="G142" s="226"/>
      <c r="H142" s="226"/>
      <c r="I142" s="226"/>
      <c r="J142" s="226"/>
      <c r="K142" s="226"/>
      <c r="L142" s="226"/>
    </row>
    <row r="143" spans="2:12" ht="14.25">
      <c r="B143" s="226"/>
      <c r="C143" s="226"/>
      <c r="D143" s="226"/>
      <c r="E143" s="226"/>
      <c r="F143" s="226"/>
      <c r="G143" s="226"/>
      <c r="H143" s="226"/>
      <c r="I143" s="226"/>
      <c r="J143" s="226"/>
      <c r="K143" s="226"/>
      <c r="L143" s="226"/>
    </row>
    <row r="144" spans="2:12" ht="14.25">
      <c r="B144" s="226"/>
      <c r="C144" s="226"/>
      <c r="D144" s="226"/>
      <c r="E144" s="226"/>
      <c r="F144" s="226"/>
      <c r="G144" s="226"/>
      <c r="H144" s="226"/>
      <c r="I144" s="226"/>
      <c r="J144" s="226"/>
      <c r="K144" s="226"/>
      <c r="L144" s="226"/>
    </row>
    <row r="146" spans="2:10" ht="15">
      <c r="B146" s="177" t="s">
        <v>104</v>
      </c>
      <c r="H146" s="187" t="s">
        <v>92</v>
      </c>
      <c r="I146" s="187"/>
      <c r="J146" s="187"/>
    </row>
    <row r="147" spans="8:10" ht="14.25">
      <c r="H147" s="136" t="s">
        <v>23</v>
      </c>
      <c r="I147" s="136"/>
      <c r="J147" s="136" t="s">
        <v>93</v>
      </c>
    </row>
    <row r="148" spans="2:10" ht="15" thickBot="1">
      <c r="B148" s="188"/>
      <c r="C148" s="189"/>
      <c r="D148" s="189"/>
      <c r="E148" s="189"/>
      <c r="F148" s="189"/>
      <c r="G148" s="189"/>
      <c r="H148" s="190" t="s">
        <v>9</v>
      </c>
      <c r="I148" s="191"/>
      <c r="J148" s="190" t="s">
        <v>9</v>
      </c>
    </row>
    <row r="149" spans="2:10" ht="14.25">
      <c r="B149" s="188" t="s">
        <v>117</v>
      </c>
      <c r="C149" s="189"/>
      <c r="D149" s="189"/>
      <c r="E149" s="189"/>
      <c r="F149" s="189"/>
      <c r="G149" s="189"/>
      <c r="H149" s="192"/>
      <c r="I149" s="193"/>
      <c r="J149" s="192"/>
    </row>
    <row r="150" spans="2:10" ht="14.25">
      <c r="B150" s="189" t="s">
        <v>118</v>
      </c>
      <c r="C150" s="189"/>
      <c r="D150" s="189"/>
      <c r="E150" s="189"/>
      <c r="F150" s="189"/>
      <c r="G150" s="189"/>
      <c r="H150" s="192">
        <v>0</v>
      </c>
      <c r="I150" s="193"/>
      <c r="J150" s="192">
        <f>13047-13056</f>
        <v>-9</v>
      </c>
    </row>
    <row r="151" spans="2:13" ht="14.25">
      <c r="B151" s="189" t="s">
        <v>119</v>
      </c>
      <c r="C151" s="189"/>
      <c r="D151" s="189"/>
      <c r="E151" s="189"/>
      <c r="F151" s="189"/>
      <c r="G151" s="189"/>
      <c r="H151" s="192">
        <v>0</v>
      </c>
      <c r="I151" s="193"/>
      <c r="J151" s="192">
        <f>98447-936</f>
        <v>97511</v>
      </c>
      <c r="M151" s="183"/>
    </row>
    <row r="152" spans="2:13" ht="14.25">
      <c r="B152" s="189" t="s">
        <v>120</v>
      </c>
      <c r="C152" s="189"/>
      <c r="D152" s="189"/>
      <c r="E152" s="189"/>
      <c r="F152" s="189"/>
      <c r="G152" s="189"/>
      <c r="H152" s="192">
        <v>0</v>
      </c>
      <c r="I152" s="193"/>
      <c r="J152" s="192">
        <v>7912</v>
      </c>
      <c r="M152" s="183"/>
    </row>
    <row r="153" spans="2:10" ht="14.25">
      <c r="B153" s="189" t="s">
        <v>360</v>
      </c>
      <c r="C153" s="189"/>
      <c r="D153" s="189"/>
      <c r="E153" s="189"/>
      <c r="F153" s="189"/>
      <c r="G153" s="189"/>
      <c r="H153" s="194">
        <f>SUM(H150:H152)</f>
        <v>0</v>
      </c>
      <c r="I153" s="184"/>
      <c r="J153" s="194">
        <f>SUM(J150:J152)</f>
        <v>105414</v>
      </c>
    </row>
    <row r="154" spans="2:10" ht="14.25">
      <c r="B154" s="135" t="s">
        <v>277</v>
      </c>
      <c r="H154" s="183">
        <v>0</v>
      </c>
      <c r="I154" s="183"/>
      <c r="J154" s="183">
        <v>713</v>
      </c>
    </row>
    <row r="155" spans="8:10" ht="15" thickBot="1">
      <c r="H155" s="186">
        <f>SUM(H153:H154)</f>
        <v>0</v>
      </c>
      <c r="I155" s="183"/>
      <c r="J155" s="186">
        <f>SUM(J153:J154)</f>
        <v>106127</v>
      </c>
    </row>
    <row r="156" spans="8:10" ht="15" thickTop="1">
      <c r="H156" s="183"/>
      <c r="I156" s="183"/>
      <c r="J156" s="183"/>
    </row>
    <row r="157" spans="1:10" ht="15">
      <c r="A157" s="177" t="s">
        <v>178</v>
      </c>
      <c r="B157" s="177" t="s">
        <v>179</v>
      </c>
      <c r="H157" s="183"/>
      <c r="I157" s="183"/>
      <c r="J157" s="183"/>
    </row>
    <row r="158" spans="8:10" ht="14.25">
      <c r="H158" s="183"/>
      <c r="I158" s="183"/>
      <c r="J158" s="183"/>
    </row>
    <row r="159" spans="2:12" ht="14.25">
      <c r="B159" s="226" t="s">
        <v>180</v>
      </c>
      <c r="C159" s="226"/>
      <c r="D159" s="226"/>
      <c r="E159" s="226"/>
      <c r="F159" s="226"/>
      <c r="G159" s="226"/>
      <c r="H159" s="226"/>
      <c r="I159" s="226"/>
      <c r="J159" s="226"/>
      <c r="K159" s="226"/>
      <c r="L159" s="226"/>
    </row>
    <row r="160" spans="2:12" ht="14.25">
      <c r="B160" s="226"/>
      <c r="C160" s="226"/>
      <c r="D160" s="226"/>
      <c r="E160" s="226"/>
      <c r="F160" s="226"/>
      <c r="G160" s="226"/>
      <c r="H160" s="226"/>
      <c r="I160" s="226"/>
      <c r="J160" s="226"/>
      <c r="K160" s="226"/>
      <c r="L160" s="226"/>
    </row>
    <row r="161" spans="8:10" ht="14.25">
      <c r="H161" s="183"/>
      <c r="I161" s="183"/>
      <c r="J161" s="183"/>
    </row>
    <row r="162" spans="1:10" ht="15">
      <c r="A162" s="177" t="s">
        <v>181</v>
      </c>
      <c r="B162" s="177" t="s">
        <v>182</v>
      </c>
      <c r="H162" s="183"/>
      <c r="I162" s="183"/>
      <c r="J162" s="183"/>
    </row>
    <row r="164" spans="2:12" ht="14.25">
      <c r="B164" s="226" t="s">
        <v>183</v>
      </c>
      <c r="C164" s="226"/>
      <c r="D164" s="226"/>
      <c r="E164" s="226"/>
      <c r="F164" s="226"/>
      <c r="G164" s="226"/>
      <c r="H164" s="226"/>
      <c r="I164" s="226"/>
      <c r="J164" s="226"/>
      <c r="K164" s="226"/>
      <c r="L164" s="226"/>
    </row>
    <row r="165" spans="2:12" ht="14.25">
      <c r="B165" s="226"/>
      <c r="C165" s="226"/>
      <c r="D165" s="226"/>
      <c r="E165" s="226"/>
      <c r="F165" s="226"/>
      <c r="G165" s="226"/>
      <c r="H165" s="226"/>
      <c r="I165" s="226"/>
      <c r="J165" s="226"/>
      <c r="K165" s="226"/>
      <c r="L165" s="226"/>
    </row>
    <row r="167" ht="14.25">
      <c r="J167" s="191" t="s">
        <v>92</v>
      </c>
    </row>
    <row r="168" ht="14.25">
      <c r="J168" s="191" t="s">
        <v>93</v>
      </c>
    </row>
    <row r="169" ht="14.25">
      <c r="J169" s="195" t="s">
        <v>9</v>
      </c>
    </row>
    <row r="170" spans="2:10" ht="14.25">
      <c r="B170" s="135" t="s">
        <v>121</v>
      </c>
      <c r="J170" s="194">
        <v>2888</v>
      </c>
    </row>
    <row r="171" spans="2:10" ht="14.25">
      <c r="B171" s="135" t="s">
        <v>94</v>
      </c>
      <c r="J171" s="196">
        <v>2980</v>
      </c>
    </row>
    <row r="172" ht="15" thickBot="1">
      <c r="J172" s="197">
        <f>SUM(J170:J171)</f>
        <v>5868</v>
      </c>
    </row>
    <row r="173" ht="15" thickTop="1">
      <c r="J173" s="189"/>
    </row>
    <row r="174" ht="14.25">
      <c r="J174" s="189"/>
    </row>
    <row r="175" spans="1:10" ht="15">
      <c r="A175" s="177" t="s">
        <v>184</v>
      </c>
      <c r="B175" s="177" t="s">
        <v>185</v>
      </c>
      <c r="J175" s="189"/>
    </row>
    <row r="176" ht="14.25">
      <c r="J176" s="189"/>
    </row>
    <row r="177" spans="2:12" ht="14.25">
      <c r="B177" s="226" t="s">
        <v>186</v>
      </c>
      <c r="C177" s="226"/>
      <c r="D177" s="226"/>
      <c r="E177" s="226"/>
      <c r="F177" s="226"/>
      <c r="G177" s="226"/>
      <c r="H177" s="226"/>
      <c r="I177" s="226"/>
      <c r="J177" s="226"/>
      <c r="K177" s="226"/>
      <c r="L177" s="226"/>
    </row>
    <row r="178" spans="2:12" ht="14.25">
      <c r="B178" s="226"/>
      <c r="C178" s="226"/>
      <c r="D178" s="226"/>
      <c r="E178" s="226"/>
      <c r="F178" s="226"/>
      <c r="G178" s="226"/>
      <c r="H178" s="226"/>
      <c r="I178" s="226"/>
      <c r="J178" s="226"/>
      <c r="K178" s="226"/>
      <c r="L178" s="226"/>
    </row>
    <row r="179" ht="14.25">
      <c r="J179" s="191" t="s">
        <v>92</v>
      </c>
    </row>
    <row r="180" ht="14.25">
      <c r="J180" s="191" t="s">
        <v>93</v>
      </c>
    </row>
    <row r="181" ht="14.25">
      <c r="J181" s="195" t="s">
        <v>9</v>
      </c>
    </row>
    <row r="182" spans="2:10" ht="14.25">
      <c r="B182" s="135" t="s">
        <v>31</v>
      </c>
      <c r="J182" s="184"/>
    </row>
    <row r="183" spans="2:10" ht="14.25">
      <c r="B183" s="198" t="s">
        <v>74</v>
      </c>
      <c r="H183" s="199"/>
      <c r="I183" s="199"/>
      <c r="J183" s="200">
        <v>1953</v>
      </c>
    </row>
    <row r="184" spans="2:10" ht="14.25">
      <c r="B184" s="198" t="s">
        <v>75</v>
      </c>
      <c r="H184" s="201"/>
      <c r="I184" s="201"/>
      <c r="J184" s="202">
        <v>19855</v>
      </c>
    </row>
    <row r="185" ht="15" thickBot="1">
      <c r="J185" s="197">
        <f>SUM(J182:J184)</f>
        <v>21808</v>
      </c>
    </row>
    <row r="186" ht="15" thickTop="1">
      <c r="G186" s="183"/>
    </row>
    <row r="187" ht="14.25">
      <c r="G187" s="183"/>
    </row>
    <row r="188" spans="1:7" ht="15">
      <c r="A188" s="177" t="s">
        <v>187</v>
      </c>
      <c r="B188" s="177" t="s">
        <v>188</v>
      </c>
      <c r="G188" s="183"/>
    </row>
    <row r="189" ht="14.25">
      <c r="G189" s="183"/>
    </row>
    <row r="190" spans="2:12" ht="14.25">
      <c r="B190" s="226" t="s">
        <v>302</v>
      </c>
      <c r="C190" s="226"/>
      <c r="D190" s="226"/>
      <c r="E190" s="226"/>
      <c r="F190" s="226"/>
      <c r="G190" s="226"/>
      <c r="H190" s="226"/>
      <c r="I190" s="226"/>
      <c r="J190" s="226"/>
      <c r="K190" s="226"/>
      <c r="L190" s="226"/>
    </row>
    <row r="191" spans="2:12" ht="14.25">
      <c r="B191" s="144"/>
      <c r="C191" s="144"/>
      <c r="D191" s="144"/>
      <c r="E191" s="144"/>
      <c r="F191" s="144"/>
      <c r="G191" s="144"/>
      <c r="H191" s="144"/>
      <c r="I191" s="144"/>
      <c r="J191" s="144"/>
      <c r="K191" s="144"/>
      <c r="L191" s="144"/>
    </row>
    <row r="192" spans="2:12" ht="14.25">
      <c r="B192" s="203"/>
      <c r="C192" s="203"/>
      <c r="D192" s="203"/>
      <c r="E192" s="203"/>
      <c r="F192" s="203" t="s">
        <v>297</v>
      </c>
      <c r="G192" s="203"/>
      <c r="H192" s="203"/>
      <c r="I192" s="203" t="s">
        <v>300</v>
      </c>
      <c r="J192" s="203"/>
      <c r="K192" s="203"/>
      <c r="L192" s="144"/>
    </row>
    <row r="193" spans="2:12" ht="14.25">
      <c r="B193" s="204" t="s">
        <v>296</v>
      </c>
      <c r="C193" s="204"/>
      <c r="D193" s="204"/>
      <c r="E193" s="204"/>
      <c r="F193" s="204" t="s">
        <v>298</v>
      </c>
      <c r="G193" s="204"/>
      <c r="H193" s="204" t="s">
        <v>299</v>
      </c>
      <c r="I193" s="204" t="s">
        <v>301</v>
      </c>
      <c r="J193" s="204"/>
      <c r="K193" s="205" t="s">
        <v>9</v>
      </c>
      <c r="L193" s="144"/>
    </row>
    <row r="194" spans="2:12" ht="14.25">
      <c r="B194" s="203"/>
      <c r="C194" s="203"/>
      <c r="D194" s="203"/>
      <c r="E194" s="203"/>
      <c r="F194" s="203"/>
      <c r="G194" s="203"/>
      <c r="H194" s="203"/>
      <c r="I194" s="203"/>
      <c r="J194" s="203"/>
      <c r="K194" s="203"/>
      <c r="L194" s="144"/>
    </row>
    <row r="195" spans="2:12" ht="14.25">
      <c r="B195" s="203" t="s">
        <v>139</v>
      </c>
      <c r="C195" s="203"/>
      <c r="D195" s="203"/>
      <c r="E195" s="203"/>
      <c r="F195" s="203" t="s">
        <v>303</v>
      </c>
      <c r="G195" s="203"/>
      <c r="H195" s="203" t="s">
        <v>305</v>
      </c>
      <c r="I195" s="206" t="s">
        <v>341</v>
      </c>
      <c r="J195" s="203" t="s">
        <v>333</v>
      </c>
      <c r="K195" s="207">
        <v>62</v>
      </c>
      <c r="L195" s="144"/>
    </row>
    <row r="196" spans="2:12" ht="14.25">
      <c r="B196" s="203"/>
      <c r="C196" s="203"/>
      <c r="D196" s="203"/>
      <c r="E196" s="203"/>
      <c r="F196" s="203" t="s">
        <v>304</v>
      </c>
      <c r="G196" s="203"/>
      <c r="H196" s="203" t="s">
        <v>336</v>
      </c>
      <c r="I196" s="203"/>
      <c r="J196" s="203" t="s">
        <v>306</v>
      </c>
      <c r="K196" s="207"/>
      <c r="L196" s="144"/>
    </row>
    <row r="197" spans="2:12" ht="14.25">
      <c r="B197" s="203"/>
      <c r="C197" s="203"/>
      <c r="D197" s="203"/>
      <c r="E197" s="203"/>
      <c r="F197" s="203"/>
      <c r="G197" s="203"/>
      <c r="H197" s="203"/>
      <c r="I197" s="203"/>
      <c r="K197" s="207"/>
      <c r="L197" s="144"/>
    </row>
    <row r="198" spans="2:12" ht="3.75" customHeight="1">
      <c r="B198" s="203"/>
      <c r="C198" s="203"/>
      <c r="D198" s="203"/>
      <c r="E198" s="203"/>
      <c r="F198" s="203"/>
      <c r="G198" s="203"/>
      <c r="H198" s="203"/>
      <c r="I198" s="203"/>
      <c r="J198" s="203"/>
      <c r="K198" s="207"/>
      <c r="L198" s="144"/>
    </row>
    <row r="199" spans="2:12" ht="14.25">
      <c r="B199" s="203"/>
      <c r="C199" s="203"/>
      <c r="D199" s="203"/>
      <c r="E199" s="203"/>
      <c r="F199" s="203"/>
      <c r="G199" s="203"/>
      <c r="H199" s="203"/>
      <c r="I199" s="206" t="s">
        <v>341</v>
      </c>
      <c r="J199" s="203" t="s">
        <v>347</v>
      </c>
      <c r="K199" s="207">
        <v>-12</v>
      </c>
      <c r="L199" s="144"/>
    </row>
    <row r="200" spans="2:12" ht="14.25">
      <c r="B200" s="203"/>
      <c r="C200" s="203"/>
      <c r="D200" s="203"/>
      <c r="E200" s="203"/>
      <c r="F200" s="203"/>
      <c r="G200" s="203"/>
      <c r="H200" s="203"/>
      <c r="I200" s="203"/>
      <c r="J200" s="203" t="s">
        <v>342</v>
      </c>
      <c r="K200" s="207"/>
      <c r="L200" s="144"/>
    </row>
    <row r="201" spans="2:12" ht="14.25">
      <c r="B201" s="203"/>
      <c r="C201" s="203"/>
      <c r="D201" s="203"/>
      <c r="E201" s="203"/>
      <c r="F201" s="203"/>
      <c r="G201" s="203"/>
      <c r="H201" s="203"/>
      <c r="I201" s="203"/>
      <c r="J201" s="203" t="s">
        <v>346</v>
      </c>
      <c r="K201" s="207"/>
      <c r="L201" s="144"/>
    </row>
    <row r="202" spans="2:12" ht="14.25">
      <c r="B202" s="203"/>
      <c r="C202" s="203"/>
      <c r="D202" s="203"/>
      <c r="E202" s="203"/>
      <c r="F202" s="203"/>
      <c r="G202" s="203"/>
      <c r="H202" s="203"/>
      <c r="I202" s="203"/>
      <c r="J202" s="203" t="s">
        <v>306</v>
      </c>
      <c r="K202" s="207"/>
      <c r="L202" s="144"/>
    </row>
    <row r="203" spans="2:12" ht="14.25">
      <c r="B203" s="203"/>
      <c r="C203" s="203"/>
      <c r="D203" s="203"/>
      <c r="E203" s="203"/>
      <c r="F203" s="203"/>
      <c r="G203" s="203"/>
      <c r="H203" s="203"/>
      <c r="I203" s="203"/>
      <c r="J203" s="203"/>
      <c r="K203" s="207"/>
      <c r="L203" s="144"/>
    </row>
    <row r="204" spans="2:12" ht="14.25">
      <c r="B204" s="203"/>
      <c r="C204" s="203"/>
      <c r="D204" s="203"/>
      <c r="E204" s="203"/>
      <c r="F204" s="203" t="s">
        <v>308</v>
      </c>
      <c r="G204" s="203"/>
      <c r="H204" s="203" t="s">
        <v>305</v>
      </c>
      <c r="I204" s="203"/>
      <c r="J204" s="203" t="s">
        <v>347</v>
      </c>
      <c r="K204" s="207">
        <v>-112</v>
      </c>
      <c r="L204" s="144"/>
    </row>
    <row r="205" spans="2:12" ht="14.25">
      <c r="B205" s="203"/>
      <c r="C205" s="203"/>
      <c r="D205" s="203"/>
      <c r="E205" s="203"/>
      <c r="F205" s="203"/>
      <c r="G205" s="203"/>
      <c r="H205" s="203" t="s">
        <v>336</v>
      </c>
      <c r="I205" s="203"/>
      <c r="J205" s="203" t="s">
        <v>342</v>
      </c>
      <c r="K205" s="207"/>
      <c r="L205" s="144"/>
    </row>
    <row r="206" spans="2:12" ht="14.25">
      <c r="B206" s="203"/>
      <c r="C206" s="203"/>
      <c r="D206" s="203"/>
      <c r="E206" s="203"/>
      <c r="F206" s="203"/>
      <c r="G206" s="203"/>
      <c r="H206" s="203"/>
      <c r="I206" s="203"/>
      <c r="J206" s="203" t="s">
        <v>343</v>
      </c>
      <c r="K206" s="208"/>
      <c r="L206" s="144"/>
    </row>
    <row r="207" spans="2:12" ht="14.25">
      <c r="B207" s="203"/>
      <c r="C207" s="203"/>
      <c r="D207" s="203"/>
      <c r="E207" s="203"/>
      <c r="F207" s="203"/>
      <c r="G207" s="203"/>
      <c r="H207" s="203"/>
      <c r="I207" s="203"/>
      <c r="J207" s="203" t="s">
        <v>306</v>
      </c>
      <c r="K207" s="208"/>
      <c r="L207" s="144"/>
    </row>
    <row r="208" spans="2:12" ht="14.25">
      <c r="B208" s="203"/>
      <c r="C208" s="203"/>
      <c r="D208" s="203"/>
      <c r="E208" s="203"/>
      <c r="F208" s="203"/>
      <c r="G208" s="203"/>
      <c r="H208" s="203"/>
      <c r="I208" s="203"/>
      <c r="J208" s="203"/>
      <c r="K208" s="207"/>
      <c r="L208" s="144"/>
    </row>
    <row r="209" spans="2:12" ht="14.25">
      <c r="B209" s="203"/>
      <c r="C209" s="203"/>
      <c r="D209" s="203"/>
      <c r="E209" s="203"/>
      <c r="F209" s="203"/>
      <c r="G209" s="203"/>
      <c r="H209" s="203"/>
      <c r="I209" s="203"/>
      <c r="J209" s="203"/>
      <c r="K209" s="207"/>
      <c r="L209" s="144"/>
    </row>
    <row r="210" spans="2:12" ht="14.25">
      <c r="B210" s="203"/>
      <c r="C210" s="203"/>
      <c r="D210" s="203"/>
      <c r="E210" s="203"/>
      <c r="F210" s="203"/>
      <c r="G210" s="203"/>
      <c r="H210" s="203"/>
      <c r="I210" s="203"/>
      <c r="J210" s="203"/>
      <c r="K210" s="207"/>
      <c r="L210" s="144"/>
    </row>
    <row r="211" spans="2:12" ht="14.25">
      <c r="B211" s="203"/>
      <c r="C211" s="203"/>
      <c r="D211" s="203"/>
      <c r="E211" s="203"/>
      <c r="F211" s="203"/>
      <c r="G211" s="203"/>
      <c r="H211" s="203"/>
      <c r="I211" s="203"/>
      <c r="J211" s="203"/>
      <c r="K211" s="207"/>
      <c r="L211" s="144"/>
    </row>
    <row r="212" spans="2:12" ht="14.25">
      <c r="B212" s="203"/>
      <c r="C212" s="203"/>
      <c r="D212" s="203"/>
      <c r="E212" s="203"/>
      <c r="F212" s="203" t="s">
        <v>318</v>
      </c>
      <c r="G212" s="203"/>
      <c r="H212" s="203" t="s">
        <v>305</v>
      </c>
      <c r="I212" s="203"/>
      <c r="J212" s="203" t="s">
        <v>347</v>
      </c>
      <c r="K212" s="207">
        <v>-18</v>
      </c>
      <c r="L212" s="144"/>
    </row>
    <row r="213" spans="2:12" ht="14.25">
      <c r="B213" s="203"/>
      <c r="C213" s="203"/>
      <c r="D213" s="203"/>
      <c r="E213" s="203"/>
      <c r="F213" s="203" t="s">
        <v>317</v>
      </c>
      <c r="G213" s="203"/>
      <c r="H213" s="203" t="s">
        <v>319</v>
      </c>
      <c r="I213" s="203"/>
      <c r="J213" s="203" t="s">
        <v>342</v>
      </c>
      <c r="K213" s="207"/>
      <c r="L213" s="144"/>
    </row>
    <row r="214" spans="2:12" ht="14.25">
      <c r="B214" s="203"/>
      <c r="C214" s="203"/>
      <c r="D214" s="203"/>
      <c r="E214" s="203"/>
      <c r="F214" s="203"/>
      <c r="G214" s="203"/>
      <c r="H214" s="203"/>
      <c r="I214" s="203"/>
      <c r="J214" s="203" t="s">
        <v>344</v>
      </c>
      <c r="K214" s="207"/>
      <c r="L214" s="144"/>
    </row>
    <row r="215" spans="2:12" ht="14.25">
      <c r="B215" s="203"/>
      <c r="C215" s="203"/>
      <c r="D215" s="203"/>
      <c r="E215" s="203"/>
      <c r="F215" s="203"/>
      <c r="G215" s="203"/>
      <c r="H215" s="203"/>
      <c r="I215" s="203"/>
      <c r="J215" s="203" t="s">
        <v>306</v>
      </c>
      <c r="K215" s="207"/>
      <c r="L215" s="144"/>
    </row>
    <row r="216" spans="2:12" ht="14.25">
      <c r="B216" s="203"/>
      <c r="C216" s="203"/>
      <c r="D216" s="203"/>
      <c r="E216" s="203"/>
      <c r="F216" s="203"/>
      <c r="G216" s="203"/>
      <c r="H216" s="203"/>
      <c r="I216" s="203"/>
      <c r="J216" s="203"/>
      <c r="K216" s="207"/>
      <c r="L216" s="144"/>
    </row>
    <row r="217" spans="2:12" ht="14.25">
      <c r="B217" s="203" t="s">
        <v>316</v>
      </c>
      <c r="C217" s="203"/>
      <c r="D217" s="203"/>
      <c r="E217" s="203"/>
      <c r="F217" s="203" t="s">
        <v>345</v>
      </c>
      <c r="G217" s="203"/>
      <c r="H217" s="203" t="s">
        <v>305</v>
      </c>
      <c r="I217" s="203"/>
      <c r="J217" s="203" t="s">
        <v>347</v>
      </c>
      <c r="K217" s="207">
        <v>-22</v>
      </c>
      <c r="L217" s="144"/>
    </row>
    <row r="218" spans="2:12" ht="14.25">
      <c r="B218" s="203" t="s">
        <v>317</v>
      </c>
      <c r="C218" s="203"/>
      <c r="D218" s="203"/>
      <c r="E218" s="203"/>
      <c r="F218" s="203"/>
      <c r="G218" s="203"/>
      <c r="H218" s="203" t="s">
        <v>336</v>
      </c>
      <c r="I218" s="203"/>
      <c r="J218" s="203" t="s">
        <v>342</v>
      </c>
      <c r="K218" s="207"/>
      <c r="L218" s="144"/>
    </row>
    <row r="219" spans="2:12" ht="14.25">
      <c r="B219" s="203"/>
      <c r="C219" s="203"/>
      <c r="D219" s="203"/>
      <c r="E219" s="203"/>
      <c r="F219" s="203"/>
      <c r="G219" s="203"/>
      <c r="H219" s="203"/>
      <c r="I219" s="203"/>
      <c r="J219" s="203" t="s">
        <v>354</v>
      </c>
      <c r="K219" s="207"/>
      <c r="L219" s="144"/>
    </row>
    <row r="220" spans="2:12" ht="14.25">
      <c r="B220" s="203"/>
      <c r="C220" s="203"/>
      <c r="D220" s="203"/>
      <c r="E220" s="203"/>
      <c r="F220" s="203"/>
      <c r="G220" s="203"/>
      <c r="H220" s="203"/>
      <c r="I220" s="203"/>
      <c r="J220" s="203" t="s">
        <v>306</v>
      </c>
      <c r="K220" s="207"/>
      <c r="L220" s="144"/>
    </row>
    <row r="221" spans="2:12" ht="14.25">
      <c r="B221" s="203"/>
      <c r="C221" s="203"/>
      <c r="D221" s="203"/>
      <c r="E221" s="203"/>
      <c r="F221" s="203"/>
      <c r="G221" s="203"/>
      <c r="H221" s="203"/>
      <c r="I221" s="203"/>
      <c r="J221" s="203"/>
      <c r="K221" s="207"/>
      <c r="L221" s="144"/>
    </row>
    <row r="222" spans="2:12" ht="14.25">
      <c r="B222" s="203"/>
      <c r="C222" s="203"/>
      <c r="D222" s="203"/>
      <c r="E222" s="203"/>
      <c r="F222" s="203" t="s">
        <v>303</v>
      </c>
      <c r="G222" s="203"/>
      <c r="H222" s="203" t="s">
        <v>305</v>
      </c>
      <c r="I222" s="203"/>
      <c r="J222" s="203" t="s">
        <v>347</v>
      </c>
      <c r="K222" s="207">
        <v>-197</v>
      </c>
      <c r="L222" s="144"/>
    </row>
    <row r="223" spans="2:12" ht="14.25">
      <c r="B223" s="203"/>
      <c r="C223" s="203"/>
      <c r="D223" s="203"/>
      <c r="E223" s="203"/>
      <c r="F223" s="203" t="s">
        <v>304</v>
      </c>
      <c r="G223" s="203"/>
      <c r="H223" s="203" t="s">
        <v>336</v>
      </c>
      <c r="I223" s="203"/>
      <c r="J223" s="203" t="s">
        <v>342</v>
      </c>
      <c r="K223" s="207"/>
      <c r="L223" s="144"/>
    </row>
    <row r="224" spans="2:12" ht="14.25">
      <c r="B224" s="203"/>
      <c r="C224" s="203"/>
      <c r="D224" s="203"/>
      <c r="E224" s="203"/>
      <c r="F224" s="203"/>
      <c r="G224" s="203"/>
      <c r="H224" s="203"/>
      <c r="I224" s="203"/>
      <c r="J224" s="203" t="s">
        <v>346</v>
      </c>
      <c r="K224" s="207"/>
      <c r="L224" s="144"/>
    </row>
    <row r="225" spans="2:12" ht="14.25">
      <c r="B225" s="203"/>
      <c r="C225" s="203"/>
      <c r="D225" s="203"/>
      <c r="E225" s="203"/>
      <c r="F225" s="203"/>
      <c r="G225" s="203"/>
      <c r="H225" s="203"/>
      <c r="I225" s="203"/>
      <c r="J225" s="203" t="s">
        <v>306</v>
      </c>
      <c r="K225" s="207"/>
      <c r="L225" s="144"/>
    </row>
    <row r="226" spans="2:12" ht="14.25">
      <c r="B226" s="203"/>
      <c r="C226" s="203"/>
      <c r="D226" s="203"/>
      <c r="E226" s="203"/>
      <c r="F226" s="203"/>
      <c r="G226" s="203"/>
      <c r="H226" s="203"/>
      <c r="I226" s="203"/>
      <c r="J226" s="203"/>
      <c r="K226" s="207"/>
      <c r="L226" s="144"/>
    </row>
    <row r="227" spans="2:12" ht="14.25">
      <c r="B227" s="203"/>
      <c r="C227" s="203"/>
      <c r="D227" s="203"/>
      <c r="E227" s="203"/>
      <c r="F227" s="203" t="s">
        <v>318</v>
      </c>
      <c r="G227" s="203"/>
      <c r="H227" s="203" t="s">
        <v>305</v>
      </c>
      <c r="I227" s="203"/>
      <c r="J227" s="203" t="s">
        <v>347</v>
      </c>
      <c r="K227" s="207">
        <v>-230</v>
      </c>
      <c r="L227" s="144"/>
    </row>
    <row r="228" spans="2:12" ht="14.25">
      <c r="B228" s="203"/>
      <c r="C228" s="203"/>
      <c r="D228" s="203"/>
      <c r="E228" s="203"/>
      <c r="F228" s="203" t="s">
        <v>317</v>
      </c>
      <c r="G228" s="203"/>
      <c r="H228" s="203" t="s">
        <v>319</v>
      </c>
      <c r="I228" s="203"/>
      <c r="J228" s="203" t="s">
        <v>342</v>
      </c>
      <c r="K228" s="207"/>
      <c r="L228" s="144"/>
    </row>
    <row r="229" spans="2:12" ht="14.25">
      <c r="B229" s="203"/>
      <c r="C229" s="203"/>
      <c r="D229" s="203"/>
      <c r="E229" s="203"/>
      <c r="F229" s="203"/>
      <c r="G229" s="203"/>
      <c r="H229" s="203"/>
      <c r="I229" s="203"/>
      <c r="J229" s="203" t="s">
        <v>344</v>
      </c>
      <c r="K229" s="207"/>
      <c r="L229" s="144"/>
    </row>
    <row r="230" spans="2:12" ht="14.25">
      <c r="B230" s="203"/>
      <c r="C230" s="203"/>
      <c r="D230" s="203"/>
      <c r="E230" s="203"/>
      <c r="F230" s="203"/>
      <c r="G230" s="203"/>
      <c r="H230" s="203"/>
      <c r="I230" s="203"/>
      <c r="J230" s="203" t="s">
        <v>306</v>
      </c>
      <c r="K230" s="207"/>
      <c r="L230" s="144"/>
    </row>
    <row r="231" spans="2:12" ht="14.25">
      <c r="B231" s="203"/>
      <c r="C231" s="203"/>
      <c r="D231" s="203"/>
      <c r="E231" s="203"/>
      <c r="F231" s="203"/>
      <c r="G231" s="203"/>
      <c r="H231" s="203"/>
      <c r="I231" s="203"/>
      <c r="J231" s="203"/>
      <c r="K231" s="207"/>
      <c r="L231" s="144"/>
    </row>
    <row r="232" spans="2:12" ht="14.25">
      <c r="B232" s="203"/>
      <c r="C232" s="203"/>
      <c r="D232" s="203"/>
      <c r="E232" s="203"/>
      <c r="F232" s="203" t="s">
        <v>320</v>
      </c>
      <c r="G232" s="203"/>
      <c r="H232" s="203" t="s">
        <v>140</v>
      </c>
      <c r="I232" s="203"/>
      <c r="J232" s="203" t="s">
        <v>348</v>
      </c>
      <c r="K232" s="207">
        <v>63</v>
      </c>
      <c r="L232" s="144"/>
    </row>
    <row r="233" spans="2:12" ht="14.25">
      <c r="B233" s="203"/>
      <c r="C233" s="203"/>
      <c r="D233" s="203"/>
      <c r="E233" s="203"/>
      <c r="F233" s="203" t="s">
        <v>321</v>
      </c>
      <c r="G233" s="203"/>
      <c r="H233" s="203" t="s">
        <v>334</v>
      </c>
      <c r="I233" s="203"/>
      <c r="J233" s="203" t="s">
        <v>349</v>
      </c>
      <c r="K233" s="207"/>
      <c r="L233" s="144"/>
    </row>
    <row r="234" spans="2:12" ht="14.25">
      <c r="B234" s="203"/>
      <c r="C234" s="203"/>
      <c r="D234" s="203"/>
      <c r="E234" s="203"/>
      <c r="F234" s="203"/>
      <c r="G234" s="203"/>
      <c r="H234" s="203" t="s">
        <v>335</v>
      </c>
      <c r="I234" s="203"/>
      <c r="J234" s="203"/>
      <c r="K234" s="207"/>
      <c r="L234" s="144"/>
    </row>
    <row r="235" spans="2:12" ht="14.25">
      <c r="B235" s="203"/>
      <c r="C235" s="203"/>
      <c r="D235" s="203"/>
      <c r="E235" s="203"/>
      <c r="F235" s="203"/>
      <c r="G235" s="203"/>
      <c r="H235" s="203" t="s">
        <v>336</v>
      </c>
      <c r="I235" s="203"/>
      <c r="J235" s="203"/>
      <c r="K235" s="207"/>
      <c r="L235" s="144"/>
    </row>
    <row r="236" spans="2:12" ht="14.25">
      <c r="B236" s="203"/>
      <c r="C236" s="203"/>
      <c r="D236" s="203"/>
      <c r="E236" s="203"/>
      <c r="F236" s="203"/>
      <c r="G236" s="203"/>
      <c r="H236" s="203"/>
      <c r="I236" s="203"/>
      <c r="J236" s="203"/>
      <c r="K236" s="207"/>
      <c r="L236" s="144"/>
    </row>
    <row r="237" spans="2:12" ht="14.25">
      <c r="B237" s="203" t="s">
        <v>309</v>
      </c>
      <c r="C237" s="203"/>
      <c r="D237" s="203"/>
      <c r="E237" s="203"/>
      <c r="F237" s="203" t="s">
        <v>310</v>
      </c>
      <c r="G237" s="203"/>
      <c r="H237" s="144" t="s">
        <v>337</v>
      </c>
      <c r="I237" s="203"/>
      <c r="J237" s="203" t="s">
        <v>307</v>
      </c>
      <c r="K237" s="207">
        <v>-42</v>
      </c>
      <c r="L237" s="144"/>
    </row>
    <row r="238" spans="2:12" ht="14.25">
      <c r="B238" s="144"/>
      <c r="C238" s="144"/>
      <c r="D238" s="144"/>
      <c r="E238" s="144"/>
      <c r="F238" s="144" t="s">
        <v>311</v>
      </c>
      <c r="G238" s="144"/>
      <c r="H238" s="144" t="s">
        <v>312</v>
      </c>
      <c r="I238" s="144"/>
      <c r="J238" s="144" t="s">
        <v>315</v>
      </c>
      <c r="K238" s="209"/>
      <c r="L238" s="144"/>
    </row>
    <row r="239" spans="2:12" ht="14.25">
      <c r="B239" s="144"/>
      <c r="C239" s="144"/>
      <c r="D239" s="144"/>
      <c r="E239" s="144"/>
      <c r="F239" s="144"/>
      <c r="G239" s="144"/>
      <c r="H239" s="144" t="s">
        <v>313</v>
      </c>
      <c r="I239" s="144"/>
      <c r="J239" s="144"/>
      <c r="K239" s="209"/>
      <c r="L239" s="144"/>
    </row>
    <row r="240" spans="2:12" ht="14.25">
      <c r="B240" s="144"/>
      <c r="C240" s="144"/>
      <c r="D240" s="144"/>
      <c r="E240" s="144"/>
      <c r="F240" s="144"/>
      <c r="G240" s="144"/>
      <c r="H240" s="144" t="s">
        <v>314</v>
      </c>
      <c r="I240" s="144"/>
      <c r="J240" s="144"/>
      <c r="K240" s="210"/>
      <c r="L240" s="144"/>
    </row>
    <row r="244" ht="14.25">
      <c r="B244" s="211"/>
    </row>
  </sheetData>
  <sheetProtection password="E944" sheet="1" objects="1" scenarios="1"/>
  <mergeCells count="20">
    <mergeCell ref="B137:L138"/>
    <mergeCell ref="B142:L144"/>
    <mergeCell ref="B159:L160"/>
    <mergeCell ref="B164:L165"/>
    <mergeCell ref="B177:L178"/>
    <mergeCell ref="B190:L190"/>
    <mergeCell ref="B16:L20"/>
    <mergeCell ref="B12:L14"/>
    <mergeCell ref="B22:L27"/>
    <mergeCell ref="B86:L87"/>
    <mergeCell ref="C31:L38"/>
    <mergeCell ref="C41:L42"/>
    <mergeCell ref="C59:L59"/>
    <mergeCell ref="B92:L96"/>
    <mergeCell ref="B126:L127"/>
    <mergeCell ref="B132:L133"/>
    <mergeCell ref="B70:L71"/>
    <mergeCell ref="B75:L76"/>
    <mergeCell ref="B80:L81"/>
    <mergeCell ref="G106:J106"/>
  </mergeCells>
  <printOptions/>
  <pageMargins left="0.75" right="0.1" top="0.75" bottom="0.75" header="0.2" footer="0.5"/>
  <pageSetup firstPageNumber="5" useFirstPageNumber="1" horizontalDpi="300" verticalDpi="300" orientation="portrait" paperSize="9" scale="90" r:id="rId2"/>
  <headerFooter alignWithMargins="0">
    <oddFooter>&amp;R&amp;P</oddFooter>
  </headerFooter>
  <rowBreaks count="1" manualBreakCount="1">
    <brk id="102" max="255" man="1"/>
  </rowBreaks>
  <drawing r:id="rId1"/>
</worksheet>
</file>

<file path=xl/worksheets/sheet6.xml><?xml version="1.0" encoding="utf-8"?>
<worksheet xmlns="http://schemas.openxmlformats.org/spreadsheetml/2006/main" xmlns:r="http://schemas.openxmlformats.org/officeDocument/2006/relationships">
  <dimension ref="A1:IU193"/>
  <sheetViews>
    <sheetView showGridLines="0" view="pageBreakPreview" zoomScale="80" zoomScaleSheetLayoutView="80" workbookViewId="0" topLeftCell="A1">
      <selection activeCell="G2" sqref="G2"/>
    </sheetView>
  </sheetViews>
  <sheetFormatPr defaultColWidth="9.140625" defaultRowHeight="12.75"/>
  <cols>
    <col min="1" max="1" width="7.28125" style="135" customWidth="1"/>
    <col min="2" max="3" width="5.00390625" style="135" customWidth="1"/>
    <col min="4" max="5" width="9.140625" style="135" customWidth="1"/>
    <col min="6" max="7" width="12.7109375" style="135" customWidth="1"/>
    <col min="8" max="8" width="0.2890625" style="135" customWidth="1"/>
    <col min="9" max="10" width="12.7109375" style="135" customWidth="1"/>
    <col min="11" max="11" width="9.140625" style="135" customWidth="1"/>
    <col min="12" max="12" width="10.7109375" style="135" bestFit="1" customWidth="1"/>
    <col min="13" max="13" width="14.00390625" style="135" bestFit="1" customWidth="1"/>
    <col min="14" max="14" width="13.28125" style="135" customWidth="1"/>
    <col min="15" max="16384" width="9.140625" style="135" customWidth="1"/>
  </cols>
  <sheetData>
    <row r="1" spans="1:9" ht="14.25">
      <c r="A1" s="135" t="str">
        <f>MASB!A1</f>
        <v>KUMPULAN FIMA BERHAD (Company No.: 11817-V)</v>
      </c>
      <c r="I1" s="136"/>
    </row>
    <row r="2" ht="14.25">
      <c r="A2" s="135" t="str">
        <f>MASB!A2</f>
        <v>Quarterly Announcement for the Quarter Ended 31 March 2004</v>
      </c>
    </row>
    <row r="3" spans="12:255" s="137" customFormat="1" ht="14.2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row>
    <row r="5" spans="1:13" ht="15">
      <c r="A5" s="125" t="s">
        <v>231</v>
      </c>
      <c r="B5" s="139"/>
      <c r="C5" s="140"/>
      <c r="D5" s="140"/>
      <c r="E5" s="141"/>
      <c r="F5" s="141"/>
      <c r="G5" s="141"/>
      <c r="H5" s="141"/>
      <c r="I5" s="141"/>
      <c r="J5" s="141"/>
      <c r="K5" s="142"/>
      <c r="L5" s="141"/>
      <c r="M5" s="143"/>
    </row>
    <row r="6" spans="1:13" ht="6" customHeight="1">
      <c r="A6" s="140"/>
      <c r="B6" s="139"/>
      <c r="C6" s="140"/>
      <c r="D6" s="140"/>
      <c r="E6" s="141"/>
      <c r="F6" s="141"/>
      <c r="G6" s="141"/>
      <c r="H6" s="141"/>
      <c r="I6" s="141"/>
      <c r="J6" s="141"/>
      <c r="K6" s="142"/>
      <c r="L6" s="141"/>
      <c r="M6" s="143"/>
    </row>
    <row r="7" spans="1:13" ht="15">
      <c r="A7" s="139" t="s">
        <v>190</v>
      </c>
      <c r="B7" s="139" t="s">
        <v>191</v>
      </c>
      <c r="C7" s="139"/>
      <c r="D7" s="139"/>
      <c r="E7" s="126"/>
      <c r="F7" s="126"/>
      <c r="G7" s="126"/>
      <c r="H7" s="126"/>
      <c r="I7" s="126"/>
      <c r="J7" s="126"/>
      <c r="K7" s="127"/>
      <c r="L7" s="126"/>
      <c r="M7" s="143"/>
    </row>
    <row r="8" spans="1:13" ht="15">
      <c r="A8" s="139"/>
      <c r="B8" s="139"/>
      <c r="C8" s="139"/>
      <c r="D8" s="139"/>
      <c r="E8" s="126"/>
      <c r="F8" s="126"/>
      <c r="G8" s="126"/>
      <c r="H8" s="126"/>
      <c r="I8" s="126"/>
      <c r="J8" s="126"/>
      <c r="K8" s="127"/>
      <c r="L8" s="126"/>
      <c r="M8" s="143"/>
    </row>
    <row r="9" spans="1:13" ht="15" customHeight="1">
      <c r="A9" s="139"/>
      <c r="B9" s="230" t="s">
        <v>325</v>
      </c>
      <c r="C9" s="226"/>
      <c r="D9" s="226"/>
      <c r="E9" s="226"/>
      <c r="F9" s="226"/>
      <c r="G9" s="226"/>
      <c r="H9" s="226"/>
      <c r="I9" s="226"/>
      <c r="J9" s="226"/>
      <c r="K9" s="226"/>
      <c r="L9" s="126"/>
      <c r="M9" s="143"/>
    </row>
    <row r="10" spans="1:13" ht="15" customHeight="1">
      <c r="A10" s="139"/>
      <c r="B10" s="226"/>
      <c r="C10" s="226"/>
      <c r="D10" s="226"/>
      <c r="E10" s="226"/>
      <c r="F10" s="226"/>
      <c r="G10" s="226"/>
      <c r="H10" s="226"/>
      <c r="I10" s="226"/>
      <c r="J10" s="226"/>
      <c r="K10" s="226"/>
      <c r="L10" s="126"/>
      <c r="M10" s="143"/>
    </row>
    <row r="11" spans="1:13" ht="15" customHeight="1">
      <c r="A11" s="139"/>
      <c r="B11" s="226"/>
      <c r="C11" s="226"/>
      <c r="D11" s="226"/>
      <c r="E11" s="226"/>
      <c r="F11" s="226"/>
      <c r="G11" s="226"/>
      <c r="H11" s="226"/>
      <c r="I11" s="226"/>
      <c r="J11" s="226"/>
      <c r="K11" s="226"/>
      <c r="L11" s="126"/>
      <c r="M11" s="143"/>
    </row>
    <row r="12" spans="1:13" ht="15" customHeight="1">
      <c r="A12" s="139"/>
      <c r="B12" s="139"/>
      <c r="C12" s="139"/>
      <c r="D12" s="139"/>
      <c r="E12" s="126"/>
      <c r="F12" s="126"/>
      <c r="G12" s="126"/>
      <c r="H12" s="126"/>
      <c r="I12" s="126"/>
      <c r="J12" s="126"/>
      <c r="K12" s="127"/>
      <c r="L12" s="126"/>
      <c r="M12" s="143"/>
    </row>
    <row r="13" spans="1:13" ht="15" customHeight="1">
      <c r="A13" s="139"/>
      <c r="B13" s="233" t="s">
        <v>322</v>
      </c>
      <c r="C13" s="234"/>
      <c r="D13" s="234"/>
      <c r="E13" s="234"/>
      <c r="F13" s="234"/>
      <c r="G13" s="234"/>
      <c r="H13" s="234"/>
      <c r="I13" s="234"/>
      <c r="J13" s="234"/>
      <c r="K13" s="234"/>
      <c r="L13" s="126"/>
      <c r="M13" s="143"/>
    </row>
    <row r="14" spans="1:13" ht="15" customHeight="1">
      <c r="A14" s="139"/>
      <c r="B14" s="140" t="s">
        <v>216</v>
      </c>
      <c r="C14" s="230" t="s">
        <v>323</v>
      </c>
      <c r="D14" s="226"/>
      <c r="E14" s="226"/>
      <c r="F14" s="226"/>
      <c r="G14" s="226"/>
      <c r="H14" s="226"/>
      <c r="I14" s="226"/>
      <c r="J14" s="226"/>
      <c r="K14" s="226"/>
      <c r="L14" s="126"/>
      <c r="M14" s="143"/>
    </row>
    <row r="15" spans="1:13" ht="16.5" customHeight="1">
      <c r="A15" s="139"/>
      <c r="B15" s="139"/>
      <c r="C15" s="226"/>
      <c r="D15" s="226"/>
      <c r="E15" s="226"/>
      <c r="F15" s="226"/>
      <c r="G15" s="226"/>
      <c r="H15" s="226"/>
      <c r="I15" s="226"/>
      <c r="J15" s="226"/>
      <c r="K15" s="226"/>
      <c r="L15" s="126"/>
      <c r="M15" s="143"/>
    </row>
    <row r="16" spans="1:13" ht="16.5" customHeight="1">
      <c r="A16" s="139"/>
      <c r="B16" s="140" t="s">
        <v>218</v>
      </c>
      <c r="C16" s="230" t="s">
        <v>373</v>
      </c>
      <c r="D16" s="226"/>
      <c r="E16" s="226"/>
      <c r="F16" s="226"/>
      <c r="G16" s="226"/>
      <c r="H16" s="226"/>
      <c r="I16" s="226"/>
      <c r="J16" s="226"/>
      <c r="K16" s="226"/>
      <c r="L16" s="126"/>
      <c r="M16" s="143"/>
    </row>
    <row r="17" spans="1:13" ht="15" customHeight="1">
      <c r="A17" s="139"/>
      <c r="B17" s="140" t="s">
        <v>272</v>
      </c>
      <c r="C17" s="230" t="s">
        <v>273</v>
      </c>
      <c r="D17" s="226"/>
      <c r="E17" s="226"/>
      <c r="F17" s="226"/>
      <c r="G17" s="226"/>
      <c r="H17" s="226"/>
      <c r="I17" s="226"/>
      <c r="J17" s="226"/>
      <c r="K17" s="226"/>
      <c r="L17" s="126"/>
      <c r="M17" s="143"/>
    </row>
    <row r="18" spans="1:13" ht="15" customHeight="1">
      <c r="A18" s="139"/>
      <c r="B18" s="139"/>
      <c r="C18" s="140" t="s">
        <v>274</v>
      </c>
      <c r="D18" s="230" t="s">
        <v>275</v>
      </c>
      <c r="E18" s="226"/>
      <c r="F18" s="226"/>
      <c r="G18" s="226"/>
      <c r="H18" s="226"/>
      <c r="I18" s="226"/>
      <c r="J18" s="226"/>
      <c r="K18" s="226"/>
      <c r="L18" s="126"/>
      <c r="M18" s="143"/>
    </row>
    <row r="19" spans="1:13" ht="16.5" customHeight="1">
      <c r="A19" s="139"/>
      <c r="B19" s="139"/>
      <c r="C19" s="140"/>
      <c r="D19" s="226"/>
      <c r="E19" s="226"/>
      <c r="F19" s="226"/>
      <c r="G19" s="226"/>
      <c r="H19" s="226"/>
      <c r="I19" s="226"/>
      <c r="J19" s="226"/>
      <c r="K19" s="226"/>
      <c r="L19" s="126"/>
      <c r="M19" s="143"/>
    </row>
    <row r="20" spans="1:13" ht="15">
      <c r="A20" s="139"/>
      <c r="B20" s="139"/>
      <c r="C20" s="140" t="s">
        <v>276</v>
      </c>
      <c r="D20" s="230" t="s">
        <v>361</v>
      </c>
      <c r="E20" s="226"/>
      <c r="F20" s="226"/>
      <c r="G20" s="226"/>
      <c r="H20" s="226"/>
      <c r="I20" s="226"/>
      <c r="J20" s="226"/>
      <c r="K20" s="226"/>
      <c r="L20" s="126"/>
      <c r="M20" s="143"/>
    </row>
    <row r="21" spans="1:13" ht="15">
      <c r="A21" s="139"/>
      <c r="B21" s="139"/>
      <c r="C21" s="140"/>
      <c r="D21" s="226"/>
      <c r="E21" s="226"/>
      <c r="F21" s="226"/>
      <c r="G21" s="226"/>
      <c r="H21" s="226"/>
      <c r="I21" s="226"/>
      <c r="J21" s="226"/>
      <c r="K21" s="226"/>
      <c r="L21" s="126"/>
      <c r="M21" s="143"/>
    </row>
    <row r="22" spans="1:13" ht="15">
      <c r="A22" s="139"/>
      <c r="B22" s="139"/>
      <c r="C22" s="140"/>
      <c r="D22" s="139"/>
      <c r="E22" s="126"/>
      <c r="F22" s="126"/>
      <c r="G22" s="126"/>
      <c r="H22" s="126"/>
      <c r="I22" s="126"/>
      <c r="J22" s="126"/>
      <c r="K22" s="127"/>
      <c r="L22" s="126"/>
      <c r="M22" s="143"/>
    </row>
    <row r="23" spans="1:13" ht="14.25">
      <c r="A23" s="167"/>
      <c r="B23" s="140"/>
      <c r="C23" s="140"/>
      <c r="D23" s="140"/>
      <c r="E23" s="141"/>
      <c r="F23" s="141"/>
      <c r="G23" s="166"/>
      <c r="H23" s="166"/>
      <c r="I23" s="141"/>
      <c r="J23" s="142"/>
      <c r="K23" s="142"/>
      <c r="L23" s="166"/>
      <c r="M23" s="143"/>
    </row>
    <row r="24" spans="1:13" ht="15">
      <c r="A24" s="152" t="s">
        <v>192</v>
      </c>
      <c r="B24" s="139" t="s">
        <v>324</v>
      </c>
      <c r="C24" s="140"/>
      <c r="D24" s="140"/>
      <c r="E24" s="141"/>
      <c r="F24" s="141"/>
      <c r="G24" s="166"/>
      <c r="H24" s="166"/>
      <c r="I24" s="141"/>
      <c r="J24" s="142"/>
      <c r="K24" s="142"/>
      <c r="L24" s="166"/>
      <c r="M24" s="143"/>
    </row>
    <row r="25" spans="1:13" ht="14.25">
      <c r="A25" s="167"/>
      <c r="B25" s="144"/>
      <c r="C25" s="144"/>
      <c r="D25" s="144"/>
      <c r="E25" s="144"/>
      <c r="F25" s="144"/>
      <c r="G25" s="144"/>
      <c r="H25" s="144"/>
      <c r="I25" s="144"/>
      <c r="J25" s="144"/>
      <c r="K25" s="144"/>
      <c r="L25" s="166"/>
      <c r="M25" s="143"/>
    </row>
    <row r="26" spans="1:13" ht="14.25">
      <c r="A26" s="167"/>
      <c r="B26" s="230" t="s">
        <v>362</v>
      </c>
      <c r="C26" s="232"/>
      <c r="D26" s="232"/>
      <c r="E26" s="232"/>
      <c r="F26" s="232"/>
      <c r="G26" s="232"/>
      <c r="H26" s="232"/>
      <c r="I26" s="232"/>
      <c r="J26" s="232"/>
      <c r="K26" s="232"/>
      <c r="L26" s="166"/>
      <c r="M26" s="143"/>
    </row>
    <row r="27" spans="1:13" ht="14.25">
      <c r="A27" s="167"/>
      <c r="B27" s="230"/>
      <c r="C27" s="232"/>
      <c r="D27" s="232"/>
      <c r="E27" s="232"/>
      <c r="F27" s="232"/>
      <c r="G27" s="232"/>
      <c r="H27" s="232"/>
      <c r="I27" s="232"/>
      <c r="J27" s="232"/>
      <c r="K27" s="232"/>
      <c r="L27" s="166"/>
      <c r="M27" s="143"/>
    </row>
    <row r="28" spans="1:13" ht="14.25">
      <c r="A28" s="167"/>
      <c r="B28" s="230"/>
      <c r="C28" s="232"/>
      <c r="D28" s="232"/>
      <c r="E28" s="232"/>
      <c r="F28" s="232"/>
      <c r="G28" s="232"/>
      <c r="H28" s="232"/>
      <c r="I28" s="232"/>
      <c r="J28" s="232"/>
      <c r="K28" s="232"/>
      <c r="L28" s="166"/>
      <c r="M28" s="143"/>
    </row>
    <row r="29" spans="1:13" ht="14.25">
      <c r="A29" s="167"/>
      <c r="B29" s="230"/>
      <c r="C29" s="232"/>
      <c r="D29" s="232"/>
      <c r="E29" s="232"/>
      <c r="F29" s="232"/>
      <c r="G29" s="232"/>
      <c r="H29" s="232"/>
      <c r="I29" s="232"/>
      <c r="J29" s="232"/>
      <c r="K29" s="232"/>
      <c r="L29" s="166"/>
      <c r="M29" s="143"/>
    </row>
    <row r="30" spans="1:13" ht="14.25">
      <c r="A30" s="167"/>
      <c r="B30" s="144"/>
      <c r="C30" s="144"/>
      <c r="D30" s="144"/>
      <c r="E30" s="144"/>
      <c r="F30" s="144"/>
      <c r="G30" s="144"/>
      <c r="H30" s="144"/>
      <c r="I30" s="144"/>
      <c r="J30" s="144"/>
      <c r="K30" s="144"/>
      <c r="L30" s="166"/>
      <c r="M30" s="143"/>
    </row>
    <row r="31" spans="1:13" ht="14.25">
      <c r="A31" s="167"/>
      <c r="B31" s="230" t="s">
        <v>363</v>
      </c>
      <c r="C31" s="232"/>
      <c r="D31" s="232"/>
      <c r="E31" s="232"/>
      <c r="F31" s="232"/>
      <c r="G31" s="232"/>
      <c r="H31" s="232"/>
      <c r="I31" s="232"/>
      <c r="J31" s="232"/>
      <c r="K31" s="232"/>
      <c r="L31" s="166"/>
      <c r="M31" s="143"/>
    </row>
    <row r="32" spans="1:13" ht="14.25">
      <c r="A32" s="167"/>
      <c r="B32" s="230"/>
      <c r="C32" s="232"/>
      <c r="D32" s="232"/>
      <c r="E32" s="232"/>
      <c r="F32" s="232"/>
      <c r="G32" s="232"/>
      <c r="H32" s="232"/>
      <c r="I32" s="232"/>
      <c r="J32" s="232"/>
      <c r="K32" s="232"/>
      <c r="L32" s="166"/>
      <c r="M32" s="143"/>
    </row>
    <row r="33" spans="1:13" ht="14.25">
      <c r="A33" s="167"/>
      <c r="B33" s="230"/>
      <c r="C33" s="232"/>
      <c r="D33" s="232"/>
      <c r="E33" s="232"/>
      <c r="F33" s="232"/>
      <c r="G33" s="232"/>
      <c r="H33" s="232"/>
      <c r="I33" s="232"/>
      <c r="J33" s="232"/>
      <c r="K33" s="232"/>
      <c r="L33" s="166"/>
      <c r="M33" s="143"/>
    </row>
    <row r="34" spans="1:13" ht="14.25">
      <c r="A34" s="167"/>
      <c r="B34" s="144"/>
      <c r="C34" s="144"/>
      <c r="D34" s="144"/>
      <c r="E34" s="144"/>
      <c r="F34" s="144"/>
      <c r="G34" s="144"/>
      <c r="H34" s="144"/>
      <c r="I34" s="144"/>
      <c r="J34" s="144"/>
      <c r="K34" s="144"/>
      <c r="L34" s="166"/>
      <c r="M34" s="143"/>
    </row>
    <row r="35" spans="1:13" ht="15">
      <c r="A35" s="152" t="s">
        <v>193</v>
      </c>
      <c r="B35" s="139" t="s">
        <v>194</v>
      </c>
      <c r="C35" s="140"/>
      <c r="D35" s="140"/>
      <c r="E35" s="141"/>
      <c r="F35" s="141"/>
      <c r="G35" s="166"/>
      <c r="H35" s="166"/>
      <c r="I35" s="141"/>
      <c r="J35" s="142"/>
      <c r="K35" s="142"/>
      <c r="L35" s="166"/>
      <c r="M35" s="143"/>
    </row>
    <row r="36" spans="1:13" ht="15">
      <c r="A36" s="152"/>
      <c r="B36" s="140"/>
      <c r="C36" s="140"/>
      <c r="D36" s="140"/>
      <c r="E36" s="141"/>
      <c r="F36" s="141"/>
      <c r="G36" s="166"/>
      <c r="H36" s="166"/>
      <c r="I36" s="141"/>
      <c r="J36" s="142"/>
      <c r="K36" s="142"/>
      <c r="L36" s="166"/>
      <c r="M36" s="143"/>
    </row>
    <row r="37" spans="1:13" ht="15">
      <c r="A37" s="152"/>
      <c r="B37" s="230" t="s">
        <v>374</v>
      </c>
      <c r="C37" s="226"/>
      <c r="D37" s="226"/>
      <c r="E37" s="226"/>
      <c r="F37" s="226"/>
      <c r="G37" s="226"/>
      <c r="H37" s="226"/>
      <c r="I37" s="226"/>
      <c r="J37" s="226"/>
      <c r="K37" s="226"/>
      <c r="L37" s="166"/>
      <c r="M37" s="143"/>
    </row>
    <row r="38" spans="1:13" ht="15">
      <c r="A38" s="152"/>
      <c r="B38" s="226"/>
      <c r="C38" s="226"/>
      <c r="D38" s="226"/>
      <c r="E38" s="226"/>
      <c r="F38" s="226"/>
      <c r="G38" s="226"/>
      <c r="H38" s="226"/>
      <c r="I38" s="226"/>
      <c r="J38" s="226"/>
      <c r="K38" s="226"/>
      <c r="L38" s="166"/>
      <c r="M38" s="143"/>
    </row>
    <row r="39" spans="1:13" ht="14.25">
      <c r="A39" s="167"/>
      <c r="B39" s="226"/>
      <c r="C39" s="226"/>
      <c r="D39" s="226"/>
      <c r="E39" s="226"/>
      <c r="F39" s="226"/>
      <c r="G39" s="226"/>
      <c r="H39" s="226"/>
      <c r="I39" s="226"/>
      <c r="J39" s="226"/>
      <c r="K39" s="226"/>
      <c r="L39" s="166"/>
      <c r="M39" s="143"/>
    </row>
    <row r="40" spans="1:13" ht="14.25">
      <c r="A40" s="167"/>
      <c r="B40" s="212"/>
      <c r="C40" s="212"/>
      <c r="D40" s="212"/>
      <c r="E40" s="212"/>
      <c r="F40" s="212"/>
      <c r="G40" s="212"/>
      <c r="H40" s="212"/>
      <c r="I40" s="212"/>
      <c r="J40" s="212"/>
      <c r="K40" s="212"/>
      <c r="L40" s="166"/>
      <c r="M40" s="143"/>
    </row>
    <row r="41" spans="1:13" ht="15">
      <c r="A41" s="139" t="s">
        <v>195</v>
      </c>
      <c r="B41" s="139" t="s">
        <v>196</v>
      </c>
      <c r="C41" s="140"/>
      <c r="D41" s="140"/>
      <c r="E41" s="141"/>
      <c r="F41" s="141"/>
      <c r="G41" s="166"/>
      <c r="H41" s="166"/>
      <c r="I41" s="141"/>
      <c r="J41" s="142"/>
      <c r="K41" s="142"/>
      <c r="L41" s="166"/>
      <c r="M41" s="143"/>
    </row>
    <row r="42" spans="1:13" ht="14.25">
      <c r="A42" s="140"/>
      <c r="B42" s="140"/>
      <c r="C42" s="140"/>
      <c r="D42" s="140"/>
      <c r="E42" s="141"/>
      <c r="F42" s="141"/>
      <c r="G42" s="141"/>
      <c r="H42" s="141"/>
      <c r="I42" s="141"/>
      <c r="J42" s="141"/>
      <c r="K42" s="142"/>
      <c r="L42" s="141"/>
      <c r="M42" s="143"/>
    </row>
    <row r="43" spans="1:13" ht="14.25">
      <c r="A43" s="140"/>
      <c r="B43" s="230" t="s">
        <v>364</v>
      </c>
      <c r="C43" s="226"/>
      <c r="D43" s="226"/>
      <c r="E43" s="226"/>
      <c r="F43" s="226"/>
      <c r="G43" s="226"/>
      <c r="H43" s="226"/>
      <c r="I43" s="226"/>
      <c r="J43" s="226"/>
      <c r="K43" s="226"/>
      <c r="L43" s="166"/>
      <c r="M43" s="143"/>
    </row>
    <row r="44" spans="1:13" ht="15">
      <c r="A44" s="139"/>
      <c r="B44" s="226"/>
      <c r="C44" s="226"/>
      <c r="D44" s="226"/>
      <c r="E44" s="226"/>
      <c r="F44" s="226"/>
      <c r="G44" s="226"/>
      <c r="H44" s="226"/>
      <c r="I44" s="226"/>
      <c r="J44" s="226"/>
      <c r="K44" s="226"/>
      <c r="L44" s="168"/>
      <c r="M44" s="143"/>
    </row>
    <row r="45" spans="1:13" ht="14.25">
      <c r="A45" s="140"/>
      <c r="B45" s="140"/>
      <c r="C45" s="140"/>
      <c r="D45" s="140"/>
      <c r="E45" s="169"/>
      <c r="F45" s="169"/>
      <c r="G45" s="166"/>
      <c r="H45" s="166"/>
      <c r="I45" s="141"/>
      <c r="J45" s="142"/>
      <c r="K45" s="142"/>
      <c r="L45" s="166"/>
      <c r="M45" s="143"/>
    </row>
    <row r="46" spans="1:13" ht="15">
      <c r="A46" s="139" t="s">
        <v>197</v>
      </c>
      <c r="B46" s="139" t="s">
        <v>26</v>
      </c>
      <c r="C46" s="139"/>
      <c r="D46" s="139"/>
      <c r="E46" s="170"/>
      <c r="F46" s="170"/>
      <c r="G46" s="170"/>
      <c r="H46" s="170"/>
      <c r="I46" s="170"/>
      <c r="J46" s="170"/>
      <c r="K46" s="170"/>
      <c r="L46" s="170"/>
      <c r="M46" s="143"/>
    </row>
    <row r="47" spans="1:13" ht="14.25">
      <c r="A47" s="140"/>
      <c r="B47" s="140"/>
      <c r="C47" s="140"/>
      <c r="D47" s="140"/>
      <c r="E47" s="173"/>
      <c r="F47" s="173"/>
      <c r="G47" s="173"/>
      <c r="H47" s="173"/>
      <c r="I47" s="173"/>
      <c r="J47" s="173"/>
      <c r="K47" s="173"/>
      <c r="L47" s="173"/>
      <c r="M47" s="143"/>
    </row>
    <row r="48" spans="1:13" ht="14.25">
      <c r="A48" s="140"/>
      <c r="B48" s="233" t="s">
        <v>198</v>
      </c>
      <c r="C48" s="234"/>
      <c r="D48" s="234"/>
      <c r="E48" s="234"/>
      <c r="F48" s="234"/>
      <c r="G48" s="234"/>
      <c r="H48" s="234"/>
      <c r="I48" s="234"/>
      <c r="J48" s="234"/>
      <c r="K48" s="234"/>
      <c r="L48" s="173"/>
      <c r="M48" s="143"/>
    </row>
    <row r="49" spans="1:13" ht="15">
      <c r="A49" s="171"/>
      <c r="B49" s="234"/>
      <c r="C49" s="234"/>
      <c r="D49" s="234"/>
      <c r="E49" s="234"/>
      <c r="F49" s="234"/>
      <c r="G49" s="234"/>
      <c r="H49" s="234"/>
      <c r="I49" s="234"/>
      <c r="J49" s="234"/>
      <c r="K49" s="234"/>
      <c r="L49" s="174"/>
      <c r="M49" s="143"/>
    </row>
    <row r="50" spans="7:9" ht="14.25">
      <c r="G50" s="235" t="s">
        <v>78</v>
      </c>
      <c r="H50" s="235"/>
      <c r="I50" s="235"/>
    </row>
    <row r="51" spans="7:9" ht="14.25">
      <c r="G51" s="136" t="s">
        <v>23</v>
      </c>
      <c r="H51" s="136"/>
      <c r="I51" s="136" t="s">
        <v>93</v>
      </c>
    </row>
    <row r="52" spans="7:9" ht="14.25">
      <c r="G52" s="195" t="s">
        <v>9</v>
      </c>
      <c r="H52" s="195"/>
      <c r="I52" s="195" t="s">
        <v>9</v>
      </c>
    </row>
    <row r="53" spans="2:9" ht="14.25">
      <c r="B53" s="135" t="s">
        <v>79</v>
      </c>
      <c r="G53" s="184">
        <f>-'is'!E39-G54</f>
        <v>1488</v>
      </c>
      <c r="H53" s="184"/>
      <c r="I53" s="184">
        <f>-'is'!H39-I54</f>
        <v>9096</v>
      </c>
    </row>
    <row r="54" spans="2:12" ht="14.25">
      <c r="B54" s="135" t="s">
        <v>80</v>
      </c>
      <c r="G54" s="184">
        <f>I54-1259</f>
        <v>181</v>
      </c>
      <c r="H54" s="184"/>
      <c r="I54" s="184">
        <v>1440</v>
      </c>
      <c r="L54" s="183">
        <f>'is'!E39+'BM'!G55</f>
        <v>0</v>
      </c>
    </row>
    <row r="55" spans="7:12" ht="15" thickBot="1">
      <c r="G55" s="197">
        <f>SUM(G53:G54)</f>
        <v>1669</v>
      </c>
      <c r="H55" s="197"/>
      <c r="I55" s="197">
        <f>SUM(I53:I54)</f>
        <v>10536</v>
      </c>
      <c r="L55" s="183">
        <f>I55+'is'!H39</f>
        <v>0</v>
      </c>
    </row>
    <row r="56" spans="7:9" ht="15" thickTop="1">
      <c r="G56" s="189"/>
      <c r="H56" s="189"/>
      <c r="I56" s="189"/>
    </row>
    <row r="57" spans="2:11" ht="14.25">
      <c r="B57" s="230" t="s">
        <v>201</v>
      </c>
      <c r="C57" s="226"/>
      <c r="D57" s="226"/>
      <c r="E57" s="226"/>
      <c r="F57" s="226"/>
      <c r="G57" s="226"/>
      <c r="H57" s="226"/>
      <c r="I57" s="226"/>
      <c r="J57" s="226"/>
      <c r="K57" s="226"/>
    </row>
    <row r="58" spans="2:11" ht="14.25">
      <c r="B58" s="230"/>
      <c r="C58" s="226"/>
      <c r="D58" s="226"/>
      <c r="E58" s="226"/>
      <c r="F58" s="226"/>
      <c r="G58" s="226"/>
      <c r="H58" s="226"/>
      <c r="I58" s="226"/>
      <c r="J58" s="226"/>
      <c r="K58" s="226"/>
    </row>
    <row r="59" spans="2:11" ht="14.25">
      <c r="B59" s="226"/>
      <c r="C59" s="226"/>
      <c r="D59" s="226"/>
      <c r="E59" s="226"/>
      <c r="F59" s="226"/>
      <c r="G59" s="226"/>
      <c r="H59" s="226"/>
      <c r="I59" s="226"/>
      <c r="J59" s="226"/>
      <c r="K59" s="226"/>
    </row>
    <row r="60" spans="7:9" ht="14.25">
      <c r="G60" s="189"/>
      <c r="H60" s="189"/>
      <c r="I60" s="189"/>
    </row>
    <row r="61" spans="7:9" ht="14.25">
      <c r="G61" s="189"/>
      <c r="H61" s="189"/>
      <c r="I61" s="189"/>
    </row>
    <row r="62" spans="1:9" ht="15">
      <c r="A62" s="177" t="s">
        <v>199</v>
      </c>
      <c r="B62" s="177" t="s">
        <v>200</v>
      </c>
      <c r="G62" s="189"/>
      <c r="H62" s="189"/>
      <c r="I62" s="189"/>
    </row>
    <row r="64" spans="2:11" ht="14.25">
      <c r="B64" s="230" t="s">
        <v>202</v>
      </c>
      <c r="C64" s="226"/>
      <c r="D64" s="226"/>
      <c r="E64" s="226"/>
      <c r="F64" s="226"/>
      <c r="G64" s="226"/>
      <c r="H64" s="226"/>
      <c r="I64" s="226"/>
      <c r="J64" s="226"/>
      <c r="K64" s="226"/>
    </row>
    <row r="65" spans="2:11" ht="14.25">
      <c r="B65" s="226"/>
      <c r="C65" s="226"/>
      <c r="D65" s="226"/>
      <c r="E65" s="226"/>
      <c r="F65" s="226"/>
      <c r="G65" s="226"/>
      <c r="H65" s="226"/>
      <c r="I65" s="226"/>
      <c r="J65" s="226"/>
      <c r="K65" s="226"/>
    </row>
    <row r="68" spans="1:2" ht="15">
      <c r="A68" s="177" t="s">
        <v>203</v>
      </c>
      <c r="B68" s="177" t="s">
        <v>204</v>
      </c>
    </row>
    <row r="70" spans="2:11" ht="14.25">
      <c r="B70" s="230" t="s">
        <v>205</v>
      </c>
      <c r="C70" s="226"/>
      <c r="D70" s="226"/>
      <c r="E70" s="226"/>
      <c r="F70" s="226"/>
      <c r="G70" s="226"/>
      <c r="H70" s="226"/>
      <c r="I70" s="226"/>
      <c r="J70" s="226"/>
      <c r="K70" s="226"/>
    </row>
    <row r="71" spans="1:11" ht="14.25">
      <c r="A71" s="189"/>
      <c r="B71" s="226"/>
      <c r="C71" s="226"/>
      <c r="D71" s="226"/>
      <c r="E71" s="226"/>
      <c r="F71" s="226"/>
      <c r="G71" s="226"/>
      <c r="H71" s="226"/>
      <c r="I71" s="226"/>
      <c r="J71" s="226"/>
      <c r="K71" s="226"/>
    </row>
    <row r="72" spans="1:11" ht="14.25">
      <c r="A72" s="189"/>
      <c r="B72" s="233" t="s">
        <v>208</v>
      </c>
      <c r="C72" s="234"/>
      <c r="D72" s="234"/>
      <c r="E72" s="234"/>
      <c r="F72" s="234"/>
      <c r="G72" s="234"/>
      <c r="H72" s="234"/>
      <c r="I72" s="234"/>
      <c r="J72" s="234"/>
      <c r="K72" s="234"/>
    </row>
    <row r="73" spans="1:11" ht="14.25">
      <c r="A73" s="189"/>
      <c r="B73" s="234"/>
      <c r="C73" s="234"/>
      <c r="D73" s="234"/>
      <c r="E73" s="234"/>
      <c r="F73" s="234"/>
      <c r="G73" s="234"/>
      <c r="H73" s="234"/>
      <c r="I73" s="234"/>
      <c r="J73" s="234"/>
      <c r="K73" s="234"/>
    </row>
    <row r="74" ht="14.25">
      <c r="F74" s="191" t="s">
        <v>78</v>
      </c>
    </row>
    <row r="75" ht="14.25">
      <c r="F75" s="191" t="s">
        <v>93</v>
      </c>
    </row>
    <row r="76" ht="14.25">
      <c r="F76" s="195" t="s">
        <v>9</v>
      </c>
    </row>
    <row r="77" ht="14.25">
      <c r="F77" s="214"/>
    </row>
    <row r="78" spans="2:6" ht="15" thickBot="1">
      <c r="B78" s="135" t="s">
        <v>89</v>
      </c>
      <c r="F78" s="215">
        <v>23</v>
      </c>
    </row>
    <row r="79" spans="6:8" ht="14.25">
      <c r="F79" s="200"/>
      <c r="G79" s="199"/>
      <c r="H79" s="199"/>
    </row>
    <row r="80" spans="2:12" ht="15" thickBot="1">
      <c r="B80" s="135" t="s">
        <v>90</v>
      </c>
      <c r="F80" s="216">
        <v>23</v>
      </c>
      <c r="G80" s="201"/>
      <c r="H80" s="201"/>
      <c r="L80" s="183"/>
    </row>
    <row r="81" spans="6:8" ht="14.25">
      <c r="F81" s="200"/>
      <c r="G81" s="201"/>
      <c r="H81" s="201"/>
    </row>
    <row r="82" spans="2:8" ht="15" thickBot="1">
      <c r="B82" s="135" t="s">
        <v>91</v>
      </c>
      <c r="F82" s="216">
        <v>38</v>
      </c>
      <c r="G82" s="199"/>
      <c r="H82" s="199"/>
    </row>
    <row r="83" ht="14.25">
      <c r="F83" s="200"/>
    </row>
    <row r="84" ht="14.25">
      <c r="F84" s="200"/>
    </row>
    <row r="85" spans="1:6" ht="15">
      <c r="A85" s="177" t="s">
        <v>206</v>
      </c>
      <c r="B85" s="177" t="s">
        <v>207</v>
      </c>
      <c r="F85" s="200"/>
    </row>
    <row r="86" ht="14.25">
      <c r="F86" s="200"/>
    </row>
    <row r="87" spans="2:11" ht="14.25">
      <c r="B87" s="233" t="s">
        <v>209</v>
      </c>
      <c r="C87" s="234"/>
      <c r="D87" s="234"/>
      <c r="E87" s="234"/>
      <c r="F87" s="234"/>
      <c r="G87" s="234"/>
      <c r="H87" s="234"/>
      <c r="I87" s="234"/>
      <c r="J87" s="234"/>
      <c r="K87" s="234"/>
    </row>
    <row r="88" spans="2:11" ht="14.25">
      <c r="B88" s="234"/>
      <c r="C88" s="234"/>
      <c r="D88" s="234"/>
      <c r="E88" s="234"/>
      <c r="F88" s="234"/>
      <c r="G88" s="234"/>
      <c r="H88" s="234"/>
      <c r="I88" s="234"/>
      <c r="J88" s="234"/>
      <c r="K88" s="234"/>
    </row>
    <row r="89" ht="14.25">
      <c r="F89" s="200"/>
    </row>
    <row r="90" spans="1:6" ht="15">
      <c r="A90" s="177" t="s">
        <v>210</v>
      </c>
      <c r="B90" s="177" t="s">
        <v>211</v>
      </c>
      <c r="F90" s="217"/>
    </row>
    <row r="92" ht="14.25">
      <c r="F92" s="191" t="s">
        <v>78</v>
      </c>
    </row>
    <row r="93" ht="14.25">
      <c r="F93" s="191" t="s">
        <v>93</v>
      </c>
    </row>
    <row r="94" ht="14.25">
      <c r="F94" s="195" t="s">
        <v>9</v>
      </c>
    </row>
    <row r="95" spans="2:6" ht="15">
      <c r="B95" s="177" t="s">
        <v>82</v>
      </c>
      <c r="F95" s="184"/>
    </row>
    <row r="96" spans="2:12" ht="14.25">
      <c r="B96" s="135" t="s">
        <v>18</v>
      </c>
      <c r="F96" s="200">
        <f>'bs'!F29</f>
        <v>41715</v>
      </c>
      <c r="G96" s="199"/>
      <c r="H96" s="199"/>
      <c r="L96" s="183">
        <f>F96-'bs'!F29</f>
        <v>0</v>
      </c>
    </row>
    <row r="97" spans="2:12" ht="14.25">
      <c r="B97" s="135" t="s">
        <v>83</v>
      </c>
      <c r="F97" s="202">
        <f>'bs'!F41</f>
        <v>143433</v>
      </c>
      <c r="G97" s="201"/>
      <c r="H97" s="201"/>
      <c r="L97" s="183">
        <f>F97-'bs'!F41</f>
        <v>0</v>
      </c>
    </row>
    <row r="98" spans="6:8" ht="15" thickBot="1">
      <c r="F98" s="218">
        <f>SUM(F96:F97)</f>
        <v>185148</v>
      </c>
      <c r="G98" s="201"/>
      <c r="H98" s="201"/>
    </row>
    <row r="99" ht="15" thickTop="1"/>
    <row r="100" spans="1:6" ht="15">
      <c r="A100" s="177" t="s">
        <v>212</v>
      </c>
      <c r="B100" s="177" t="s">
        <v>213</v>
      </c>
      <c r="F100" s="200"/>
    </row>
    <row r="101" ht="14.25">
      <c r="F101" s="200"/>
    </row>
    <row r="102" spans="2:11" ht="14.25">
      <c r="B102" s="230" t="s">
        <v>214</v>
      </c>
      <c r="C102" s="226"/>
      <c r="D102" s="226"/>
      <c r="E102" s="226"/>
      <c r="F102" s="226"/>
      <c r="G102" s="226"/>
      <c r="H102" s="226"/>
      <c r="I102" s="226"/>
      <c r="J102" s="226"/>
      <c r="K102" s="226"/>
    </row>
    <row r="103" spans="2:11" ht="14.25">
      <c r="B103" s="226"/>
      <c r="C103" s="226"/>
      <c r="D103" s="226"/>
      <c r="E103" s="226"/>
      <c r="F103" s="226"/>
      <c r="G103" s="226"/>
      <c r="H103" s="226"/>
      <c r="I103" s="226"/>
      <c r="J103" s="226"/>
      <c r="K103" s="226"/>
    </row>
    <row r="106" spans="1:6" ht="15">
      <c r="A106" s="177" t="s">
        <v>365</v>
      </c>
      <c r="B106" s="177" t="s">
        <v>215</v>
      </c>
      <c r="F106" s="200"/>
    </row>
    <row r="107" ht="14.25">
      <c r="F107" s="200"/>
    </row>
    <row r="108" spans="2:11" ht="14.25">
      <c r="B108" s="233" t="s">
        <v>332</v>
      </c>
      <c r="C108" s="234"/>
      <c r="D108" s="234"/>
      <c r="E108" s="234"/>
      <c r="F108" s="234"/>
      <c r="G108" s="234"/>
      <c r="H108" s="234"/>
      <c r="I108" s="234"/>
      <c r="J108" s="234"/>
      <c r="K108" s="234"/>
    </row>
    <row r="110" spans="2:12" ht="14.25" customHeight="1">
      <c r="B110" s="219" t="s">
        <v>216</v>
      </c>
      <c r="C110" s="230" t="s">
        <v>350</v>
      </c>
      <c r="D110" s="231"/>
      <c r="E110" s="231"/>
      <c r="F110" s="231"/>
      <c r="G110" s="231"/>
      <c r="H110" s="231"/>
      <c r="I110" s="231"/>
      <c r="J110" s="231"/>
      <c r="K110" s="231"/>
      <c r="L110" s="212"/>
    </row>
    <row r="111" spans="3:12" ht="14.25">
      <c r="C111" s="231"/>
      <c r="D111" s="231"/>
      <c r="E111" s="231"/>
      <c r="F111" s="231"/>
      <c r="G111" s="231"/>
      <c r="H111" s="231"/>
      <c r="I111" s="231"/>
      <c r="J111" s="231"/>
      <c r="K111" s="231"/>
      <c r="L111" s="212"/>
    </row>
    <row r="112" spans="3:12" ht="14.25">
      <c r="C112" s="231"/>
      <c r="D112" s="231"/>
      <c r="E112" s="231"/>
      <c r="F112" s="231"/>
      <c r="G112" s="231"/>
      <c r="H112" s="231"/>
      <c r="I112" s="231"/>
      <c r="J112" s="231"/>
      <c r="K112" s="231"/>
      <c r="L112" s="212"/>
    </row>
    <row r="113" spans="3:11" ht="14.25">
      <c r="C113" s="231"/>
      <c r="D113" s="231"/>
      <c r="E113" s="231"/>
      <c r="F113" s="231"/>
      <c r="G113" s="231"/>
      <c r="H113" s="231"/>
      <c r="I113" s="231"/>
      <c r="J113" s="231"/>
      <c r="K113" s="231"/>
    </row>
    <row r="115" spans="3:11" ht="14.25">
      <c r="C115" s="230" t="s">
        <v>351</v>
      </c>
      <c r="D115" s="231"/>
      <c r="E115" s="231"/>
      <c r="F115" s="231"/>
      <c r="G115" s="231"/>
      <c r="H115" s="231"/>
      <c r="I115" s="231"/>
      <c r="J115" s="231"/>
      <c r="K115" s="231"/>
    </row>
    <row r="116" spans="3:11" ht="14.25" customHeight="1">
      <c r="C116" s="231"/>
      <c r="D116" s="231"/>
      <c r="E116" s="231"/>
      <c r="F116" s="231"/>
      <c r="G116" s="231"/>
      <c r="H116" s="231"/>
      <c r="I116" s="231"/>
      <c r="J116" s="231"/>
      <c r="K116" s="231"/>
    </row>
    <row r="117" spans="3:11" ht="14.25" customHeight="1">
      <c r="C117" s="231"/>
      <c r="D117" s="231"/>
      <c r="E117" s="231"/>
      <c r="F117" s="231"/>
      <c r="G117" s="231"/>
      <c r="H117" s="231"/>
      <c r="I117" s="231"/>
      <c r="J117" s="231"/>
      <c r="K117" s="231"/>
    </row>
    <row r="118" spans="3:11" ht="14.25" customHeight="1">
      <c r="C118" s="231"/>
      <c r="D118" s="231"/>
      <c r="E118" s="231"/>
      <c r="F118" s="231"/>
      <c r="G118" s="231"/>
      <c r="H118" s="231"/>
      <c r="I118" s="231"/>
      <c r="J118" s="231"/>
      <c r="K118" s="231"/>
    </row>
    <row r="119" spans="3:11" ht="14.25" customHeight="1">
      <c r="C119" s="231"/>
      <c r="D119" s="231"/>
      <c r="E119" s="231"/>
      <c r="F119" s="231"/>
      <c r="G119" s="231"/>
      <c r="H119" s="231"/>
      <c r="I119" s="231"/>
      <c r="J119" s="231"/>
      <c r="K119" s="231"/>
    </row>
    <row r="120" spans="3:11" ht="14.25">
      <c r="C120" s="231"/>
      <c r="D120" s="231"/>
      <c r="E120" s="231"/>
      <c r="F120" s="231"/>
      <c r="G120" s="231"/>
      <c r="H120" s="231"/>
      <c r="I120" s="231"/>
      <c r="J120" s="231"/>
      <c r="K120" s="231"/>
    </row>
    <row r="121" spans="3:11" ht="14.25">
      <c r="C121" s="230" t="s">
        <v>217</v>
      </c>
      <c r="D121" s="231"/>
      <c r="E121" s="231"/>
      <c r="F121" s="231"/>
      <c r="G121" s="231"/>
      <c r="H121" s="231"/>
      <c r="I121" s="231"/>
      <c r="J121" s="231"/>
      <c r="K121" s="231"/>
    </row>
    <row r="122" spans="3:11" ht="14.25">
      <c r="C122" s="231"/>
      <c r="D122" s="231"/>
      <c r="E122" s="231"/>
      <c r="F122" s="231"/>
      <c r="G122" s="231"/>
      <c r="H122" s="231"/>
      <c r="I122" s="231"/>
      <c r="J122" s="231"/>
      <c r="K122" s="231"/>
    </row>
    <row r="123" spans="3:11" ht="14.25">
      <c r="C123" s="231"/>
      <c r="D123" s="231"/>
      <c r="E123" s="231"/>
      <c r="F123" s="231"/>
      <c r="G123" s="231"/>
      <c r="H123" s="231"/>
      <c r="I123" s="231"/>
      <c r="J123" s="231"/>
      <c r="K123" s="231"/>
    </row>
    <row r="124" spans="3:11" ht="14.25">
      <c r="C124" s="231"/>
      <c r="D124" s="231"/>
      <c r="E124" s="231"/>
      <c r="F124" s="231"/>
      <c r="G124" s="231"/>
      <c r="H124" s="231"/>
      <c r="I124" s="231"/>
      <c r="J124" s="231"/>
      <c r="K124" s="231"/>
    </row>
    <row r="125" spans="2:11" ht="14.25">
      <c r="B125" s="219" t="s">
        <v>218</v>
      </c>
      <c r="C125" s="230" t="s">
        <v>265</v>
      </c>
      <c r="D125" s="231"/>
      <c r="E125" s="231"/>
      <c r="F125" s="231"/>
      <c r="G125" s="231"/>
      <c r="H125" s="231"/>
      <c r="I125" s="231"/>
      <c r="J125" s="231"/>
      <c r="K125" s="231"/>
    </row>
    <row r="126" spans="3:11" ht="14.25">
      <c r="C126" s="231"/>
      <c r="D126" s="231"/>
      <c r="E126" s="231"/>
      <c r="F126" s="231"/>
      <c r="G126" s="231"/>
      <c r="H126" s="231"/>
      <c r="I126" s="231"/>
      <c r="J126" s="231"/>
      <c r="K126" s="231"/>
    </row>
    <row r="127" spans="3:11" ht="14.25">
      <c r="C127" s="231"/>
      <c r="D127" s="231"/>
      <c r="E127" s="231"/>
      <c r="F127" s="231"/>
      <c r="G127" s="231"/>
      <c r="H127" s="231"/>
      <c r="I127" s="231"/>
      <c r="J127" s="231"/>
      <c r="K127" s="231"/>
    </row>
    <row r="128" spans="3:11" ht="14.25">
      <c r="C128" s="231"/>
      <c r="D128" s="231"/>
      <c r="E128" s="231"/>
      <c r="F128" s="231"/>
      <c r="G128" s="231"/>
      <c r="H128" s="231"/>
      <c r="I128" s="231"/>
      <c r="J128" s="231"/>
      <c r="K128" s="231"/>
    </row>
    <row r="129" spans="3:11" ht="14.25">
      <c r="C129" s="231"/>
      <c r="D129" s="231"/>
      <c r="E129" s="231"/>
      <c r="F129" s="231"/>
      <c r="G129" s="231"/>
      <c r="H129" s="231"/>
      <c r="I129" s="231"/>
      <c r="J129" s="231"/>
      <c r="K129" s="231"/>
    </row>
    <row r="130" spans="3:11" ht="14.25">
      <c r="C130" s="230" t="s">
        <v>266</v>
      </c>
      <c r="D130" s="231"/>
      <c r="E130" s="231"/>
      <c r="F130" s="231"/>
      <c r="G130" s="231"/>
      <c r="H130" s="231"/>
      <c r="I130" s="231"/>
      <c r="J130" s="231"/>
      <c r="K130" s="231"/>
    </row>
    <row r="131" spans="3:11" ht="14.25">
      <c r="C131" s="231"/>
      <c r="D131" s="231"/>
      <c r="E131" s="231"/>
      <c r="F131" s="231"/>
      <c r="G131" s="231"/>
      <c r="H131" s="231"/>
      <c r="I131" s="231"/>
      <c r="J131" s="231"/>
      <c r="K131" s="231"/>
    </row>
    <row r="132" spans="3:11" ht="14.25">
      <c r="C132" s="231"/>
      <c r="D132" s="231"/>
      <c r="E132" s="231"/>
      <c r="F132" s="231"/>
      <c r="G132" s="231"/>
      <c r="H132" s="231"/>
      <c r="I132" s="231"/>
      <c r="J132" s="231"/>
      <c r="K132" s="231"/>
    </row>
    <row r="133" spans="3:11" ht="14.25">
      <c r="C133" s="231"/>
      <c r="D133" s="231"/>
      <c r="E133" s="231"/>
      <c r="F133" s="231"/>
      <c r="G133" s="231"/>
      <c r="H133" s="231"/>
      <c r="I133" s="231"/>
      <c r="J133" s="231"/>
      <c r="K133" s="231"/>
    </row>
    <row r="134" spans="3:11" ht="14.25">
      <c r="C134" s="231"/>
      <c r="D134" s="231"/>
      <c r="E134" s="231"/>
      <c r="F134" s="231"/>
      <c r="G134" s="231"/>
      <c r="H134" s="231"/>
      <c r="I134" s="231"/>
      <c r="J134" s="231"/>
      <c r="K134" s="231"/>
    </row>
    <row r="135" spans="3:11" ht="14.25">
      <c r="C135" s="231"/>
      <c r="D135" s="231"/>
      <c r="E135" s="231"/>
      <c r="F135" s="231"/>
      <c r="G135" s="231"/>
      <c r="H135" s="231"/>
      <c r="I135" s="231"/>
      <c r="J135" s="231"/>
      <c r="K135" s="231"/>
    </row>
    <row r="136" spans="3:11" ht="14.25">
      <c r="C136" s="231"/>
      <c r="D136" s="231"/>
      <c r="E136" s="231"/>
      <c r="F136" s="231"/>
      <c r="G136" s="231"/>
      <c r="H136" s="231"/>
      <c r="I136" s="231"/>
      <c r="J136" s="231"/>
      <c r="K136" s="231"/>
    </row>
    <row r="137" spans="3:11" ht="14.25">
      <c r="C137" s="230" t="s">
        <v>352</v>
      </c>
      <c r="D137" s="231"/>
      <c r="E137" s="231"/>
      <c r="F137" s="231"/>
      <c r="G137" s="231"/>
      <c r="H137" s="231"/>
      <c r="I137" s="231"/>
      <c r="J137" s="231"/>
      <c r="K137" s="231"/>
    </row>
    <row r="138" spans="3:11" ht="14.25">
      <c r="C138" s="231"/>
      <c r="D138" s="231"/>
      <c r="E138" s="231"/>
      <c r="F138" s="231"/>
      <c r="G138" s="231"/>
      <c r="H138" s="231"/>
      <c r="I138" s="231"/>
      <c r="J138" s="231"/>
      <c r="K138" s="231"/>
    </row>
    <row r="139" spans="3:11" ht="14.25">
      <c r="C139" s="231"/>
      <c r="D139" s="231"/>
      <c r="E139" s="231"/>
      <c r="F139" s="231"/>
      <c r="G139" s="231"/>
      <c r="H139" s="231"/>
      <c r="I139" s="231"/>
      <c r="J139" s="231"/>
      <c r="K139" s="231"/>
    </row>
    <row r="140" spans="3:11" ht="14.25">
      <c r="C140" s="231"/>
      <c r="D140" s="231"/>
      <c r="E140" s="231"/>
      <c r="F140" s="231"/>
      <c r="G140" s="231"/>
      <c r="H140" s="231"/>
      <c r="I140" s="231"/>
      <c r="J140" s="231"/>
      <c r="K140" s="231"/>
    </row>
    <row r="141" spans="3:11" ht="14.25">
      <c r="C141" s="231"/>
      <c r="D141" s="231"/>
      <c r="E141" s="231"/>
      <c r="F141" s="231"/>
      <c r="G141" s="231"/>
      <c r="H141" s="231"/>
      <c r="I141" s="231"/>
      <c r="J141" s="231"/>
      <c r="K141" s="231"/>
    </row>
    <row r="142" spans="3:11" ht="14.25">
      <c r="C142" s="231"/>
      <c r="D142" s="231"/>
      <c r="E142" s="231"/>
      <c r="F142" s="231"/>
      <c r="G142" s="231"/>
      <c r="H142" s="231"/>
      <c r="I142" s="231"/>
      <c r="J142" s="231"/>
      <c r="K142" s="231"/>
    </row>
    <row r="143" spans="3:11" ht="14.25">
      <c r="C143" s="231"/>
      <c r="D143" s="231"/>
      <c r="E143" s="231"/>
      <c r="F143" s="231"/>
      <c r="G143" s="231"/>
      <c r="H143" s="231"/>
      <c r="I143" s="231"/>
      <c r="J143" s="231"/>
      <c r="K143" s="231"/>
    </row>
    <row r="144" spans="3:11" ht="14.25">
      <c r="C144" s="230" t="s">
        <v>267</v>
      </c>
      <c r="D144" s="231"/>
      <c r="E144" s="231"/>
      <c r="F144" s="231"/>
      <c r="G144" s="231"/>
      <c r="H144" s="231"/>
      <c r="I144" s="231"/>
      <c r="J144" s="231"/>
      <c r="K144" s="231"/>
    </row>
    <row r="145" spans="3:11" ht="14.25">
      <c r="C145" s="231"/>
      <c r="D145" s="231"/>
      <c r="E145" s="231"/>
      <c r="F145" s="231"/>
      <c r="G145" s="231"/>
      <c r="H145" s="231"/>
      <c r="I145" s="231"/>
      <c r="J145" s="231"/>
      <c r="K145" s="231"/>
    </row>
    <row r="146" spans="3:11" ht="14.25">
      <c r="C146" s="231"/>
      <c r="D146" s="231"/>
      <c r="E146" s="231"/>
      <c r="F146" s="231"/>
      <c r="G146" s="231"/>
      <c r="H146" s="231"/>
      <c r="I146" s="231"/>
      <c r="J146" s="231"/>
      <c r="K146" s="231"/>
    </row>
    <row r="147" spans="3:11" ht="14.25">
      <c r="C147" s="231"/>
      <c r="D147" s="231"/>
      <c r="E147" s="231"/>
      <c r="F147" s="231"/>
      <c r="G147" s="231"/>
      <c r="H147" s="231"/>
      <c r="I147" s="231"/>
      <c r="J147" s="231"/>
      <c r="K147" s="231"/>
    </row>
    <row r="148" spans="3:11" ht="14.25">
      <c r="C148" s="231"/>
      <c r="D148" s="231"/>
      <c r="E148" s="231"/>
      <c r="F148" s="231"/>
      <c r="G148" s="231"/>
      <c r="H148" s="231"/>
      <c r="I148" s="231"/>
      <c r="J148" s="231"/>
      <c r="K148" s="231"/>
    </row>
    <row r="149" spans="3:11" ht="14.25">
      <c r="C149" s="231"/>
      <c r="D149" s="231"/>
      <c r="E149" s="231"/>
      <c r="F149" s="231"/>
      <c r="G149" s="231"/>
      <c r="H149" s="231"/>
      <c r="I149" s="231"/>
      <c r="J149" s="231"/>
      <c r="K149" s="231"/>
    </row>
    <row r="150" spans="3:11" ht="14.25">
      <c r="C150" s="231"/>
      <c r="D150" s="231"/>
      <c r="E150" s="231"/>
      <c r="F150" s="231"/>
      <c r="G150" s="231"/>
      <c r="H150" s="231"/>
      <c r="I150" s="231"/>
      <c r="J150" s="231"/>
      <c r="K150" s="231"/>
    </row>
    <row r="155" spans="1:6" ht="15">
      <c r="A155" s="177" t="s">
        <v>219</v>
      </c>
      <c r="B155" s="177" t="s">
        <v>220</v>
      </c>
      <c r="F155" s="183"/>
    </row>
    <row r="156" ht="14.25">
      <c r="F156" s="183"/>
    </row>
    <row r="157" spans="2:11" ht="14.25">
      <c r="B157" s="230" t="s">
        <v>221</v>
      </c>
      <c r="C157" s="226"/>
      <c r="D157" s="226"/>
      <c r="E157" s="226"/>
      <c r="F157" s="226"/>
      <c r="G157" s="226"/>
      <c r="H157" s="226"/>
      <c r="I157" s="226"/>
      <c r="J157" s="226"/>
      <c r="K157" s="226"/>
    </row>
    <row r="158" spans="2:11" ht="14.25">
      <c r="B158" s="226"/>
      <c r="C158" s="226"/>
      <c r="D158" s="226"/>
      <c r="E158" s="226"/>
      <c r="F158" s="226"/>
      <c r="G158" s="226"/>
      <c r="H158" s="226"/>
      <c r="I158" s="226"/>
      <c r="J158" s="226"/>
      <c r="K158" s="226"/>
    </row>
    <row r="159" ht="14.25">
      <c r="F159" s="183"/>
    </row>
    <row r="160" ht="14.25">
      <c r="F160" s="183"/>
    </row>
    <row r="161" spans="1:6" ht="15">
      <c r="A161" s="177" t="s">
        <v>222</v>
      </c>
      <c r="B161" s="177" t="s">
        <v>223</v>
      </c>
      <c r="F161" s="183"/>
    </row>
    <row r="162" ht="14.25">
      <c r="F162" s="183"/>
    </row>
    <row r="163" spans="2:11" ht="14.25">
      <c r="B163" s="230" t="s">
        <v>224</v>
      </c>
      <c r="C163" s="226"/>
      <c r="D163" s="226"/>
      <c r="E163" s="226"/>
      <c r="F163" s="226"/>
      <c r="G163" s="226"/>
      <c r="H163" s="226"/>
      <c r="I163" s="226"/>
      <c r="J163" s="226"/>
      <c r="K163" s="226"/>
    </row>
    <row r="164" spans="2:11" ht="14.25">
      <c r="B164" s="226"/>
      <c r="C164" s="226"/>
      <c r="D164" s="226"/>
      <c r="E164" s="226"/>
      <c r="F164" s="226"/>
      <c r="G164" s="226"/>
      <c r="H164" s="226"/>
      <c r="I164" s="226"/>
      <c r="J164" s="226"/>
      <c r="K164" s="226"/>
    </row>
    <row r="165" spans="6:10" ht="14.25">
      <c r="F165" s="235" t="s">
        <v>17</v>
      </c>
      <c r="G165" s="235"/>
      <c r="H165" s="213"/>
      <c r="I165" s="235" t="s">
        <v>115</v>
      </c>
      <c r="J165" s="235"/>
    </row>
    <row r="166" spans="6:10" ht="14.25">
      <c r="F166" s="220" t="str">
        <f>'is'!E15</f>
        <v>31-03-04</v>
      </c>
      <c r="G166" s="220" t="str">
        <f>'is'!F15</f>
        <v>31-03-03</v>
      </c>
      <c r="H166" s="178"/>
      <c r="I166" s="220" t="str">
        <f>F166</f>
        <v>31-03-04</v>
      </c>
      <c r="J166" s="220" t="str">
        <f>G166</f>
        <v>31-03-03</v>
      </c>
    </row>
    <row r="167" ht="14.25">
      <c r="B167" s="135" t="s">
        <v>113</v>
      </c>
    </row>
    <row r="168" spans="2:10" ht="14.25">
      <c r="B168" s="135" t="s">
        <v>84</v>
      </c>
      <c r="F168" s="183">
        <f>'is'!E45</f>
        <v>2802</v>
      </c>
      <c r="G168" s="183">
        <f>'is'!F45</f>
        <v>13250</v>
      </c>
      <c r="H168" s="183"/>
      <c r="I168" s="183">
        <f>'is'!H45</f>
        <v>119499</v>
      </c>
      <c r="J168" s="183">
        <f>'is'!I45</f>
        <v>53315</v>
      </c>
    </row>
    <row r="169" spans="6:10" ht="14.25">
      <c r="F169" s="183"/>
      <c r="G169" s="183"/>
      <c r="H169" s="183"/>
      <c r="I169" s="183"/>
      <c r="J169" s="183"/>
    </row>
    <row r="170" spans="2:10" ht="14.25">
      <c r="B170" s="135" t="s">
        <v>85</v>
      </c>
      <c r="F170" s="183"/>
      <c r="G170" s="183"/>
      <c r="H170" s="183"/>
      <c r="I170" s="183"/>
      <c r="J170" s="183"/>
    </row>
    <row r="171" spans="2:10" ht="14.25">
      <c r="B171" s="135" t="s">
        <v>86</v>
      </c>
      <c r="F171" s="183">
        <v>263160</v>
      </c>
      <c r="G171" s="183">
        <v>263160</v>
      </c>
      <c r="H171" s="183"/>
      <c r="I171" s="183">
        <v>263160</v>
      </c>
      <c r="J171" s="183">
        <v>263160</v>
      </c>
    </row>
    <row r="172" spans="6:10" ht="14.25">
      <c r="F172" s="221"/>
      <c r="G172" s="221"/>
      <c r="H172" s="183"/>
      <c r="I172" s="183"/>
      <c r="J172" s="183"/>
    </row>
    <row r="173" spans="2:10" ht="15" thickBot="1">
      <c r="B173" s="135" t="s">
        <v>114</v>
      </c>
      <c r="F173" s="222">
        <f>ROUND(F168/F171*100,2)</f>
        <v>1.06</v>
      </c>
      <c r="G173" s="222">
        <f>ROUND(G168/G171*100,2)</f>
        <v>5.03</v>
      </c>
      <c r="H173" s="223"/>
      <c r="I173" s="222">
        <f>ROUND(I168/I171*100,2)</f>
        <v>45.41</v>
      </c>
      <c r="J173" s="222">
        <f>ROUND(J168/J171*100,2)</f>
        <v>20.26</v>
      </c>
    </row>
    <row r="174" ht="15" thickTop="1"/>
    <row r="185" ht="15">
      <c r="A185" s="177" t="s">
        <v>87</v>
      </c>
    </row>
    <row r="187" ht="15">
      <c r="A187" s="177" t="s">
        <v>366</v>
      </c>
    </row>
    <row r="188" ht="15">
      <c r="A188" s="177" t="s">
        <v>367</v>
      </c>
    </row>
    <row r="189" ht="14.25">
      <c r="A189" s="135" t="s">
        <v>371</v>
      </c>
    </row>
    <row r="191" ht="15">
      <c r="A191" s="177" t="s">
        <v>88</v>
      </c>
    </row>
    <row r="192" ht="15">
      <c r="A192" s="177" t="s">
        <v>331</v>
      </c>
    </row>
    <row r="193" ht="14.25">
      <c r="F193" s="183"/>
    </row>
  </sheetData>
  <sheetProtection password="E944" sheet="1" objects="1" scenarios="1"/>
  <mergeCells count="31">
    <mergeCell ref="C110:K113"/>
    <mergeCell ref="C115:K120"/>
    <mergeCell ref="C121:K124"/>
    <mergeCell ref="B163:K164"/>
    <mergeCell ref="C125:K129"/>
    <mergeCell ref="C130:K136"/>
    <mergeCell ref="C137:K143"/>
    <mergeCell ref="B157:K158"/>
    <mergeCell ref="C144:K150"/>
    <mergeCell ref="B72:K73"/>
    <mergeCell ref="B87:K88"/>
    <mergeCell ref="B102:K103"/>
    <mergeCell ref="B108:K108"/>
    <mergeCell ref="G50:I50"/>
    <mergeCell ref="F165:G165"/>
    <mergeCell ref="I165:J165"/>
    <mergeCell ref="B9:K11"/>
    <mergeCell ref="B37:K39"/>
    <mergeCell ref="B43:K44"/>
    <mergeCell ref="B48:K49"/>
    <mergeCell ref="B57:K59"/>
    <mergeCell ref="B64:K65"/>
    <mergeCell ref="B70:K71"/>
    <mergeCell ref="B13:K13"/>
    <mergeCell ref="C14:K15"/>
    <mergeCell ref="C16:K16"/>
    <mergeCell ref="C17:K17"/>
    <mergeCell ref="B26:K29"/>
    <mergeCell ref="B31:K33"/>
    <mergeCell ref="D18:K19"/>
    <mergeCell ref="D20:K21"/>
  </mergeCells>
  <printOptions/>
  <pageMargins left="0.75" right="0.1" top="0.75" bottom="0.75" header="0.2" footer="0.5"/>
  <pageSetup firstPageNumber="10" useFirstPageNumber="1" horizontalDpi="600" verticalDpi="600" orientation="portrait" paperSize="9" scale="90" r:id="rId1"/>
  <headerFooter alignWithMargins="0">
    <oddFooter>&amp;R&amp;P</oddFooter>
  </headerFooter>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Kumpulan Fima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Rohizi Muhammad</dc:creator>
  <cp:keywords/>
  <dc:description/>
  <cp:lastModifiedBy>Rohizi Muhammad</cp:lastModifiedBy>
  <cp:lastPrinted>2004-05-31T04:34:08Z</cp:lastPrinted>
  <dcterms:created xsi:type="dcterms:W3CDTF">2003-06-09T06:16:22Z</dcterms:created>
  <dcterms:modified xsi:type="dcterms:W3CDTF">2004-05-31T04:34:15Z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-1429946928</vt:i4>
  </property>
  <property fmtid="{D5CDD505-2E9C-101B-9397-08002B2CF9AE}" pid="4" name="_EmailSubje">
    <vt:lpwstr>KFB Announcement Q4.2004</vt:lpwstr>
  </property>
  <property fmtid="{D5CDD505-2E9C-101B-9397-08002B2CF9AE}" pid="5" name="_AuthorEmailDisplayNa">
    <vt:lpwstr>Rohizi</vt:lpwstr>
  </property>
</Properties>
</file>